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zhou3\Desktop\"/>
    </mc:Choice>
  </mc:AlternateContent>
  <xr:revisionPtr revIDLastSave="0" documentId="8_{E8F8087D-9333-4E93-AB48-016EF6F043ED}" xr6:coauthVersionLast="47" xr6:coauthVersionMax="47" xr10:uidLastSave="{00000000-0000-0000-0000-000000000000}"/>
  <bookViews>
    <workbookView xWindow="-108" yWindow="-108" windowWidth="23256" windowHeight="12456" tabRatio="554" xr2:uid="{00000000-000D-0000-FFFF-FFFF00000000}"/>
  </bookViews>
  <sheets>
    <sheet name="BROFIX price list" sheetId="1" r:id="rId1"/>
    <sheet name="点击可导航-按箱起订" sheetId="2" r:id="rId2"/>
    <sheet name="BROFIX NanoSci" sheetId="7" r:id="rId3"/>
    <sheet name="BIOFIX细胞银行" sheetId="3" r:id="rId4"/>
    <sheet name="BIOFIX实验室过滤" sheetId="5" r:id="rId5"/>
    <sheet name="订货模板" sheetId="4" r:id="rId6"/>
  </sheets>
  <definedNames>
    <definedName name="_xlnm._FilterDatabase" localSheetId="4" hidden="1">BIOFIX实验室过滤!$A$2:$N$2</definedName>
    <definedName name="_xlnm._FilterDatabase" localSheetId="3" hidden="1">BIOFIX细胞银行!$A$2:$L$2</definedName>
    <definedName name="_xlnm._FilterDatabase" localSheetId="2" hidden="1">'BROFIX NanoSci'!$A$2:$L$2</definedName>
    <definedName name="_xlnm._FilterDatabase" localSheetId="0" hidden="1">'BROFIX price list'!$A$1:$AG$624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1" i="1" l="1"/>
  <c r="S611" i="1" s="1"/>
  <c r="K516" i="1"/>
  <c r="S516" i="1" s="1"/>
  <c r="C160" i="1"/>
  <c r="C151" i="1"/>
  <c r="S10" i="1"/>
  <c r="S11" i="1"/>
  <c r="S21" i="1"/>
  <c r="S22" i="1"/>
  <c r="S23" i="1"/>
  <c r="S32" i="1"/>
  <c r="S33" i="1"/>
  <c r="S34" i="1"/>
  <c r="S35" i="1"/>
  <c r="S37" i="1"/>
  <c r="S39" i="1"/>
  <c r="S41" i="1"/>
  <c r="S43" i="1"/>
  <c r="S44" i="1"/>
  <c r="S45" i="1"/>
  <c r="S54" i="1"/>
  <c r="S55" i="1"/>
  <c r="S56" i="1"/>
  <c r="S75" i="1"/>
  <c r="S76" i="1"/>
  <c r="S77" i="1"/>
  <c r="S79" i="1"/>
  <c r="S80" i="1"/>
  <c r="S81" i="1"/>
  <c r="S90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9" i="1"/>
  <c r="S120" i="1"/>
  <c r="S121" i="1"/>
  <c r="S138" i="1"/>
  <c r="S144" i="1"/>
  <c r="S145" i="1"/>
  <c r="S146" i="1"/>
  <c r="S147" i="1"/>
  <c r="S148" i="1"/>
  <c r="S149" i="1"/>
  <c r="S150" i="1"/>
  <c r="S159" i="1"/>
  <c r="S182" i="1"/>
  <c r="S183" i="1"/>
  <c r="S185" i="1"/>
  <c r="S186" i="1"/>
  <c r="S188" i="1"/>
  <c r="S189" i="1"/>
  <c r="S191" i="1"/>
  <c r="S192" i="1"/>
  <c r="S193" i="1"/>
  <c r="S194" i="1"/>
  <c r="S195" i="1"/>
  <c r="S196" i="1"/>
  <c r="S201" i="1"/>
  <c r="S202" i="1"/>
  <c r="S203" i="1"/>
  <c r="S204" i="1"/>
  <c r="S205" i="1"/>
  <c r="S206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8" i="1"/>
  <c r="S333" i="1"/>
  <c r="S353" i="1"/>
  <c r="S354" i="1"/>
  <c r="S355" i="1"/>
  <c r="S356" i="1"/>
  <c r="S372" i="1"/>
  <c r="S373" i="1"/>
  <c r="S468" i="1"/>
  <c r="S469" i="1"/>
  <c r="S470" i="1"/>
  <c r="S471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P10" i="1"/>
  <c r="P11" i="1"/>
  <c r="P21" i="1"/>
  <c r="P22" i="1"/>
  <c r="P23" i="1"/>
  <c r="P32" i="1"/>
  <c r="P33" i="1"/>
  <c r="P34" i="1"/>
  <c r="P35" i="1"/>
  <c r="T35" i="1" s="1"/>
  <c r="P37" i="1"/>
  <c r="P39" i="1"/>
  <c r="T39" i="1" s="1"/>
  <c r="P41" i="1"/>
  <c r="P43" i="1"/>
  <c r="P44" i="1"/>
  <c r="P45" i="1"/>
  <c r="P54" i="1"/>
  <c r="P55" i="1"/>
  <c r="P56" i="1"/>
  <c r="P75" i="1"/>
  <c r="P76" i="1"/>
  <c r="P77" i="1"/>
  <c r="P79" i="1"/>
  <c r="P80" i="1"/>
  <c r="P81" i="1"/>
  <c r="P90" i="1"/>
  <c r="P99" i="1"/>
  <c r="P100" i="1"/>
  <c r="P101" i="1"/>
  <c r="T101" i="1" s="1"/>
  <c r="P102" i="1"/>
  <c r="P103" i="1"/>
  <c r="P104" i="1"/>
  <c r="P105" i="1"/>
  <c r="T105" i="1" s="1"/>
  <c r="P106" i="1"/>
  <c r="P107" i="1"/>
  <c r="P108" i="1"/>
  <c r="P109" i="1"/>
  <c r="P110" i="1"/>
  <c r="P119" i="1"/>
  <c r="P120" i="1"/>
  <c r="P121" i="1"/>
  <c r="P138" i="1"/>
  <c r="P144" i="1"/>
  <c r="P145" i="1"/>
  <c r="P146" i="1"/>
  <c r="P147" i="1"/>
  <c r="T147" i="1" s="1"/>
  <c r="P148" i="1"/>
  <c r="P149" i="1"/>
  <c r="P150" i="1"/>
  <c r="P159" i="1"/>
  <c r="P182" i="1"/>
  <c r="P183" i="1"/>
  <c r="P185" i="1"/>
  <c r="P186" i="1"/>
  <c r="P188" i="1"/>
  <c r="P189" i="1"/>
  <c r="P191" i="1"/>
  <c r="P192" i="1"/>
  <c r="P193" i="1"/>
  <c r="T193" i="1" s="1"/>
  <c r="P194" i="1"/>
  <c r="T194" i="1" s="1"/>
  <c r="P195" i="1"/>
  <c r="T195" i="1" s="1"/>
  <c r="P196" i="1"/>
  <c r="P201" i="1"/>
  <c r="P202" i="1"/>
  <c r="P203" i="1"/>
  <c r="T203" i="1" s="1"/>
  <c r="P204" i="1"/>
  <c r="T204" i="1" s="1"/>
  <c r="P205" i="1"/>
  <c r="T205" i="1" s="1"/>
  <c r="P206" i="1"/>
  <c r="P211" i="1"/>
  <c r="P212" i="1"/>
  <c r="P213" i="1"/>
  <c r="T213" i="1" s="1"/>
  <c r="P214" i="1"/>
  <c r="T214" i="1" s="1"/>
  <c r="P215" i="1"/>
  <c r="T215" i="1" s="1"/>
  <c r="P216" i="1"/>
  <c r="P217" i="1"/>
  <c r="T217" i="1" s="1"/>
  <c r="P218" i="1"/>
  <c r="T218" i="1" s="1"/>
  <c r="P219" i="1"/>
  <c r="P220" i="1"/>
  <c r="P221" i="1"/>
  <c r="P222" i="1"/>
  <c r="P223" i="1"/>
  <c r="T223" i="1" s="1"/>
  <c r="P224" i="1"/>
  <c r="T224" i="1" s="1"/>
  <c r="P225" i="1"/>
  <c r="T225" i="1" s="1"/>
  <c r="P226" i="1"/>
  <c r="P227" i="1"/>
  <c r="T227" i="1" s="1"/>
  <c r="P228" i="1"/>
  <c r="T228" i="1" s="1"/>
  <c r="P229" i="1"/>
  <c r="P230" i="1"/>
  <c r="P231" i="1"/>
  <c r="P232" i="1"/>
  <c r="P233" i="1"/>
  <c r="T233" i="1" s="1"/>
  <c r="P234" i="1"/>
  <c r="T234" i="1" s="1"/>
  <c r="P235" i="1"/>
  <c r="T235" i="1" s="1"/>
  <c r="P236" i="1"/>
  <c r="P241" i="1"/>
  <c r="P242" i="1"/>
  <c r="P243" i="1"/>
  <c r="T243" i="1" s="1"/>
  <c r="P244" i="1"/>
  <c r="T244" i="1" s="1"/>
  <c r="P245" i="1"/>
  <c r="T245" i="1" s="1"/>
  <c r="P246" i="1"/>
  <c r="P247" i="1"/>
  <c r="T247" i="1" s="1"/>
  <c r="P248" i="1"/>
  <c r="T248" i="1" s="1"/>
  <c r="P249" i="1"/>
  <c r="P250" i="1"/>
  <c r="P251" i="1"/>
  <c r="P252" i="1"/>
  <c r="P253" i="1"/>
  <c r="T253" i="1" s="1"/>
  <c r="P254" i="1"/>
  <c r="P255" i="1"/>
  <c r="T255" i="1" s="1"/>
  <c r="P256" i="1"/>
  <c r="P257" i="1"/>
  <c r="T257" i="1" s="1"/>
  <c r="P258" i="1"/>
  <c r="P259" i="1"/>
  <c r="T259" i="1" s="1"/>
  <c r="P260" i="1"/>
  <c r="P261" i="1"/>
  <c r="T261" i="1" s="1"/>
  <c r="P262" i="1"/>
  <c r="P263" i="1"/>
  <c r="T263" i="1" s="1"/>
  <c r="P264" i="1"/>
  <c r="P265" i="1"/>
  <c r="T265" i="1" s="1"/>
  <c r="P266" i="1"/>
  <c r="P267" i="1"/>
  <c r="T267" i="1" s="1"/>
  <c r="P268" i="1"/>
  <c r="P269" i="1"/>
  <c r="P270" i="1"/>
  <c r="P271" i="1"/>
  <c r="T271" i="1" s="1"/>
  <c r="P272" i="1"/>
  <c r="P273" i="1"/>
  <c r="P274" i="1"/>
  <c r="P275" i="1"/>
  <c r="T275" i="1" s="1"/>
  <c r="P276" i="1"/>
  <c r="P277" i="1"/>
  <c r="P278" i="1"/>
  <c r="P279" i="1"/>
  <c r="T279" i="1" s="1"/>
  <c r="P280" i="1"/>
  <c r="P281" i="1"/>
  <c r="T281" i="1" s="1"/>
  <c r="P282" i="1"/>
  <c r="P283" i="1"/>
  <c r="T283" i="1" s="1"/>
  <c r="P284" i="1"/>
  <c r="P285" i="1"/>
  <c r="T285" i="1" s="1"/>
  <c r="P286" i="1"/>
  <c r="P287" i="1"/>
  <c r="T287" i="1" s="1"/>
  <c r="P288" i="1"/>
  <c r="P289" i="1"/>
  <c r="T289" i="1" s="1"/>
  <c r="P290" i="1"/>
  <c r="P291" i="1"/>
  <c r="T291" i="1" s="1"/>
  <c r="P292" i="1"/>
  <c r="P293" i="1"/>
  <c r="T293" i="1" s="1"/>
  <c r="P294" i="1"/>
  <c r="P295" i="1"/>
  <c r="T295" i="1" s="1"/>
  <c r="P296" i="1"/>
  <c r="P297" i="1"/>
  <c r="T297" i="1" s="1"/>
  <c r="P298" i="1"/>
  <c r="P299" i="1"/>
  <c r="T299" i="1" s="1"/>
  <c r="P300" i="1"/>
  <c r="P301" i="1"/>
  <c r="P302" i="1"/>
  <c r="P303" i="1"/>
  <c r="T303" i="1" s="1"/>
  <c r="P304" i="1"/>
  <c r="P305" i="1"/>
  <c r="P306" i="1"/>
  <c r="P307" i="1"/>
  <c r="T307" i="1" s="1"/>
  <c r="P308" i="1"/>
  <c r="P309" i="1"/>
  <c r="P310" i="1"/>
  <c r="P311" i="1"/>
  <c r="T311" i="1" s="1"/>
  <c r="P312" i="1"/>
  <c r="P313" i="1"/>
  <c r="P314" i="1"/>
  <c r="P315" i="1"/>
  <c r="T315" i="1" s="1"/>
  <c r="P316" i="1"/>
  <c r="P317" i="1"/>
  <c r="P318" i="1"/>
  <c r="P319" i="1"/>
  <c r="T319" i="1" s="1"/>
  <c r="P320" i="1"/>
  <c r="P321" i="1"/>
  <c r="P322" i="1"/>
  <c r="P328" i="1"/>
  <c r="T328" i="1" s="1"/>
  <c r="P333" i="1"/>
  <c r="T333" i="1" s="1"/>
  <c r="P353" i="1"/>
  <c r="T353" i="1" s="1"/>
  <c r="P354" i="1"/>
  <c r="T354" i="1" s="1"/>
  <c r="P355" i="1"/>
  <c r="T355" i="1" s="1"/>
  <c r="P356" i="1"/>
  <c r="T356" i="1" s="1"/>
  <c r="P372" i="1"/>
  <c r="T372" i="1" s="1"/>
  <c r="P373" i="1"/>
  <c r="T373" i="1" s="1"/>
  <c r="P468" i="1"/>
  <c r="T468" i="1" s="1"/>
  <c r="P469" i="1"/>
  <c r="T469" i="1" s="1"/>
  <c r="P470" i="1"/>
  <c r="T470" i="1" s="1"/>
  <c r="P471" i="1"/>
  <c r="T471" i="1" s="1"/>
  <c r="P501" i="1"/>
  <c r="T501" i="1" s="1"/>
  <c r="P502" i="1"/>
  <c r="T502" i="1" s="1"/>
  <c r="P503" i="1"/>
  <c r="T503" i="1" s="1"/>
  <c r="P504" i="1"/>
  <c r="T504" i="1" s="1"/>
  <c r="P505" i="1"/>
  <c r="T505" i="1" s="1"/>
  <c r="P506" i="1"/>
  <c r="T506" i="1" s="1"/>
  <c r="P507" i="1"/>
  <c r="T507" i="1" s="1"/>
  <c r="P508" i="1"/>
  <c r="T508" i="1" s="1"/>
  <c r="P509" i="1"/>
  <c r="T509" i="1" s="1"/>
  <c r="P510" i="1"/>
  <c r="T510" i="1" s="1"/>
  <c r="P511" i="1"/>
  <c r="T511" i="1" s="1"/>
  <c r="P512" i="1"/>
  <c r="T512" i="1" s="1"/>
  <c r="P513" i="1"/>
  <c r="T513" i="1" s="1"/>
  <c r="P514" i="1"/>
  <c r="T514" i="1" s="1"/>
  <c r="P515" i="1"/>
  <c r="T515" i="1" s="1"/>
  <c r="P516" i="1"/>
  <c r="T516" i="1" s="1"/>
  <c r="P517" i="1"/>
  <c r="T517" i="1" s="1"/>
  <c r="P548" i="1"/>
  <c r="T548" i="1" s="1"/>
  <c r="P549" i="1"/>
  <c r="T549" i="1" s="1"/>
  <c r="P550" i="1"/>
  <c r="T550" i="1" s="1"/>
  <c r="P551" i="1"/>
  <c r="T551" i="1" s="1"/>
  <c r="P552" i="1"/>
  <c r="T552" i="1" s="1"/>
  <c r="P553" i="1"/>
  <c r="T553" i="1" s="1"/>
  <c r="P554" i="1"/>
  <c r="T554" i="1" s="1"/>
  <c r="P555" i="1"/>
  <c r="T555" i="1" s="1"/>
  <c r="P556" i="1"/>
  <c r="T556" i="1" s="1"/>
  <c r="P557" i="1"/>
  <c r="T557" i="1" s="1"/>
  <c r="P558" i="1"/>
  <c r="T558" i="1" s="1"/>
  <c r="P559" i="1"/>
  <c r="T559" i="1" s="1"/>
  <c r="P560" i="1"/>
  <c r="T560" i="1" s="1"/>
  <c r="P561" i="1"/>
  <c r="T561" i="1" s="1"/>
  <c r="P562" i="1"/>
  <c r="T562" i="1" s="1"/>
  <c r="P563" i="1"/>
  <c r="T563" i="1" s="1"/>
  <c r="P564" i="1"/>
  <c r="T564" i="1" s="1"/>
  <c r="P565" i="1"/>
  <c r="T565" i="1" s="1"/>
  <c r="P566" i="1"/>
  <c r="T566" i="1" s="1"/>
  <c r="P567" i="1"/>
  <c r="T567" i="1" s="1"/>
  <c r="P568" i="1"/>
  <c r="T568" i="1" s="1"/>
  <c r="P569" i="1"/>
  <c r="T569" i="1" s="1"/>
  <c r="P570" i="1"/>
  <c r="T570" i="1" s="1"/>
  <c r="P571" i="1"/>
  <c r="T571" i="1" s="1"/>
  <c r="P572" i="1"/>
  <c r="T572" i="1" s="1"/>
  <c r="P573" i="1"/>
  <c r="T573" i="1" s="1"/>
  <c r="P574" i="1"/>
  <c r="T574" i="1" s="1"/>
  <c r="P575" i="1"/>
  <c r="T575" i="1" s="1"/>
  <c r="P576" i="1"/>
  <c r="T576" i="1" s="1"/>
  <c r="P577" i="1"/>
  <c r="T577" i="1" s="1"/>
  <c r="P578" i="1"/>
  <c r="T578" i="1" s="1"/>
  <c r="P579" i="1"/>
  <c r="T579" i="1" s="1"/>
  <c r="P580" i="1"/>
  <c r="T580" i="1" s="1"/>
  <c r="P581" i="1"/>
  <c r="T581" i="1" s="1"/>
  <c r="P582" i="1"/>
  <c r="T582" i="1" s="1"/>
  <c r="P583" i="1"/>
  <c r="T583" i="1" s="1"/>
  <c r="P584" i="1"/>
  <c r="T584" i="1" s="1"/>
  <c r="P585" i="1"/>
  <c r="T585" i="1" s="1"/>
  <c r="P586" i="1"/>
  <c r="T586" i="1" s="1"/>
  <c r="P587" i="1"/>
  <c r="T587" i="1" s="1"/>
  <c r="P588" i="1"/>
  <c r="T588" i="1" s="1"/>
  <c r="P589" i="1"/>
  <c r="T589" i="1" s="1"/>
  <c r="P590" i="1"/>
  <c r="T590" i="1" s="1"/>
  <c r="P591" i="1"/>
  <c r="T591" i="1" s="1"/>
  <c r="P592" i="1"/>
  <c r="T592" i="1" s="1"/>
  <c r="P593" i="1"/>
  <c r="T593" i="1" s="1"/>
  <c r="P594" i="1"/>
  <c r="T594" i="1" s="1"/>
  <c r="P595" i="1"/>
  <c r="T595" i="1" s="1"/>
  <c r="P596" i="1"/>
  <c r="T596" i="1" s="1"/>
  <c r="P597" i="1"/>
  <c r="T597" i="1" s="1"/>
  <c r="P598" i="1"/>
  <c r="T598" i="1" s="1"/>
  <c r="P599" i="1"/>
  <c r="T599" i="1" s="1"/>
  <c r="P600" i="1"/>
  <c r="T600" i="1" s="1"/>
  <c r="P601" i="1"/>
  <c r="T601" i="1" s="1"/>
  <c r="P602" i="1"/>
  <c r="T602" i="1" s="1"/>
  <c r="P603" i="1"/>
  <c r="T603" i="1" s="1"/>
  <c r="P604" i="1"/>
  <c r="T604" i="1" s="1"/>
  <c r="P605" i="1"/>
  <c r="T605" i="1" s="1"/>
  <c r="P606" i="1"/>
  <c r="T606" i="1" s="1"/>
  <c r="P607" i="1"/>
  <c r="T607" i="1" s="1"/>
  <c r="L10" i="1"/>
  <c r="L11" i="1"/>
  <c r="L21" i="1"/>
  <c r="L22" i="1"/>
  <c r="L23" i="1"/>
  <c r="L32" i="1"/>
  <c r="L33" i="1"/>
  <c r="L34" i="1"/>
  <c r="L35" i="1"/>
  <c r="L37" i="1"/>
  <c r="L39" i="1"/>
  <c r="L41" i="1"/>
  <c r="L43" i="1"/>
  <c r="L44" i="1"/>
  <c r="L45" i="1"/>
  <c r="L54" i="1"/>
  <c r="L55" i="1"/>
  <c r="L56" i="1"/>
  <c r="L75" i="1"/>
  <c r="L76" i="1"/>
  <c r="L77" i="1"/>
  <c r="L79" i="1"/>
  <c r="L80" i="1"/>
  <c r="L81" i="1"/>
  <c r="L90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9" i="1"/>
  <c r="L120" i="1"/>
  <c r="L121" i="1"/>
  <c r="L138" i="1"/>
  <c r="L144" i="1"/>
  <c r="L145" i="1"/>
  <c r="L146" i="1"/>
  <c r="L147" i="1"/>
  <c r="L148" i="1"/>
  <c r="L149" i="1"/>
  <c r="L150" i="1"/>
  <c r="L159" i="1"/>
  <c r="L182" i="1"/>
  <c r="L183" i="1"/>
  <c r="L185" i="1"/>
  <c r="L186" i="1"/>
  <c r="L188" i="1"/>
  <c r="L189" i="1"/>
  <c r="L191" i="1"/>
  <c r="L192" i="1"/>
  <c r="L193" i="1"/>
  <c r="L194" i="1"/>
  <c r="L195" i="1"/>
  <c r="L196" i="1"/>
  <c r="L201" i="1"/>
  <c r="L202" i="1"/>
  <c r="L203" i="1"/>
  <c r="L204" i="1"/>
  <c r="L205" i="1"/>
  <c r="L206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8" i="1"/>
  <c r="L333" i="1"/>
  <c r="L353" i="1"/>
  <c r="L354" i="1"/>
  <c r="L355" i="1"/>
  <c r="L356" i="1"/>
  <c r="L372" i="1"/>
  <c r="L373" i="1"/>
  <c r="L468" i="1"/>
  <c r="L469" i="1"/>
  <c r="L470" i="1"/>
  <c r="L471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14" i="1"/>
  <c r="K624" i="1"/>
  <c r="P624" i="1" s="1"/>
  <c r="T624" i="1" s="1"/>
  <c r="K623" i="1"/>
  <c r="L623" i="1" s="1"/>
  <c r="K622" i="1"/>
  <c r="L622" i="1" s="1"/>
  <c r="K621" i="1"/>
  <c r="L621" i="1" s="1"/>
  <c r="K620" i="1"/>
  <c r="L620" i="1" s="1"/>
  <c r="K619" i="1"/>
  <c r="P619" i="1" s="1"/>
  <c r="T619" i="1" s="1"/>
  <c r="K618" i="1"/>
  <c r="L618" i="1" s="1"/>
  <c r="K617" i="1"/>
  <c r="P617" i="1" s="1"/>
  <c r="T617" i="1" s="1"/>
  <c r="K616" i="1"/>
  <c r="P616" i="1" s="1"/>
  <c r="T616" i="1" s="1"/>
  <c r="K615" i="1"/>
  <c r="P615" i="1" s="1"/>
  <c r="T615" i="1" s="1"/>
  <c r="K614" i="1"/>
  <c r="P614" i="1" s="1"/>
  <c r="T614" i="1" s="1"/>
  <c r="K613" i="1"/>
  <c r="S613" i="1" s="1"/>
  <c r="K612" i="1"/>
  <c r="S612" i="1" s="1"/>
  <c r="K610" i="1"/>
  <c r="S610" i="1" s="1"/>
  <c r="K609" i="1"/>
  <c r="S609" i="1" s="1"/>
  <c r="K608" i="1"/>
  <c r="L608" i="1" s="1"/>
  <c r="K547" i="1"/>
  <c r="S547" i="1" s="1"/>
  <c r="K546" i="1"/>
  <c r="S546" i="1" s="1"/>
  <c r="K545" i="1"/>
  <c r="S545" i="1" s="1"/>
  <c r="K544" i="1"/>
  <c r="L544" i="1" s="1"/>
  <c r="K543" i="1"/>
  <c r="L543" i="1" s="1"/>
  <c r="K542" i="1"/>
  <c r="P542" i="1" s="1"/>
  <c r="T542" i="1" s="1"/>
  <c r="K541" i="1"/>
  <c r="L541" i="1" s="1"/>
  <c r="K540" i="1"/>
  <c r="L540" i="1" s="1"/>
  <c r="K539" i="1"/>
  <c r="L539" i="1" s="1"/>
  <c r="K538" i="1"/>
  <c r="L538" i="1" s="1"/>
  <c r="K537" i="1"/>
  <c r="L537" i="1" s="1"/>
  <c r="K536" i="1"/>
  <c r="P536" i="1" s="1"/>
  <c r="T536" i="1" s="1"/>
  <c r="K535" i="1"/>
  <c r="P535" i="1" s="1"/>
  <c r="T535" i="1" s="1"/>
  <c r="K534" i="1"/>
  <c r="P534" i="1" s="1"/>
  <c r="T534" i="1" s="1"/>
  <c r="K533" i="1"/>
  <c r="P533" i="1" s="1"/>
  <c r="T533" i="1" s="1"/>
  <c r="K532" i="1"/>
  <c r="S532" i="1" s="1"/>
  <c r="K531" i="1"/>
  <c r="S531" i="1" s="1"/>
  <c r="K530" i="1"/>
  <c r="S530" i="1" s="1"/>
  <c r="K529" i="1"/>
  <c r="S529" i="1" s="1"/>
  <c r="K528" i="1"/>
  <c r="L528" i="1" s="1"/>
  <c r="K527" i="1"/>
  <c r="L527" i="1" s="1"/>
  <c r="K526" i="1"/>
  <c r="P526" i="1" s="1"/>
  <c r="T526" i="1" s="1"/>
  <c r="K525" i="1"/>
  <c r="L525" i="1" s="1"/>
  <c r="K524" i="1"/>
  <c r="L524" i="1" s="1"/>
  <c r="K523" i="1"/>
  <c r="L523" i="1" s="1"/>
  <c r="K522" i="1"/>
  <c r="L522" i="1" s="1"/>
  <c r="K521" i="1"/>
  <c r="L521" i="1" s="1"/>
  <c r="K520" i="1"/>
  <c r="P520" i="1" s="1"/>
  <c r="T520" i="1" s="1"/>
  <c r="K519" i="1"/>
  <c r="P519" i="1" s="1"/>
  <c r="T519" i="1" s="1"/>
  <c r="K518" i="1"/>
  <c r="P518" i="1" s="1"/>
  <c r="T518" i="1" s="1"/>
  <c r="K500" i="1"/>
  <c r="S500" i="1" s="1"/>
  <c r="K499" i="1"/>
  <c r="S499" i="1" s="1"/>
  <c r="K498" i="1"/>
  <c r="S498" i="1" s="1"/>
  <c r="K497" i="1"/>
  <c r="S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P488" i="1" s="1"/>
  <c r="T488" i="1" s="1"/>
  <c r="K487" i="1"/>
  <c r="P487" i="1" s="1"/>
  <c r="T487" i="1" s="1"/>
  <c r="K486" i="1"/>
  <c r="P486" i="1" s="1"/>
  <c r="T486" i="1" s="1"/>
  <c r="K485" i="1"/>
  <c r="P485" i="1" s="1"/>
  <c r="T485" i="1" s="1"/>
  <c r="K484" i="1"/>
  <c r="P484" i="1" s="1"/>
  <c r="T484" i="1" s="1"/>
  <c r="K483" i="1"/>
  <c r="S483" i="1" s="1"/>
  <c r="K482" i="1"/>
  <c r="S482" i="1" s="1"/>
  <c r="K481" i="1"/>
  <c r="S481" i="1" s="1"/>
  <c r="K480" i="1"/>
  <c r="S480" i="1" s="1"/>
  <c r="K479" i="1"/>
  <c r="L479" i="1" s="1"/>
  <c r="K478" i="1"/>
  <c r="L478" i="1" s="1"/>
  <c r="K477" i="1"/>
  <c r="P477" i="1" s="1"/>
  <c r="T477" i="1" s="1"/>
  <c r="K476" i="1"/>
  <c r="L476" i="1" s="1"/>
  <c r="K475" i="1"/>
  <c r="L475" i="1" s="1"/>
  <c r="K474" i="1"/>
  <c r="L474" i="1" s="1"/>
  <c r="K473" i="1"/>
  <c r="L473" i="1" s="1"/>
  <c r="K472" i="1"/>
  <c r="L472" i="1" s="1"/>
  <c r="K467" i="1"/>
  <c r="S467" i="1" s="1"/>
  <c r="K466" i="1"/>
  <c r="S466" i="1" s="1"/>
  <c r="K465" i="1"/>
  <c r="S465" i="1" s="1"/>
  <c r="K464" i="1"/>
  <c r="S464" i="1" s="1"/>
  <c r="K463" i="1"/>
  <c r="L463" i="1" s="1"/>
  <c r="K462" i="1"/>
  <c r="L462" i="1" s="1"/>
  <c r="K461" i="1"/>
  <c r="L461" i="1" s="1"/>
  <c r="K460" i="1"/>
  <c r="L460" i="1" s="1"/>
  <c r="K459" i="1"/>
  <c r="L459" i="1" s="1"/>
  <c r="K458" i="1"/>
  <c r="L458" i="1" s="1"/>
  <c r="K457" i="1"/>
  <c r="P457" i="1" s="1"/>
  <c r="T457" i="1" s="1"/>
  <c r="K456" i="1"/>
  <c r="L456" i="1" s="1"/>
  <c r="K455" i="1"/>
  <c r="P455" i="1" s="1"/>
  <c r="T455" i="1" s="1"/>
  <c r="K454" i="1"/>
  <c r="P454" i="1" s="1"/>
  <c r="T454" i="1" s="1"/>
  <c r="K453" i="1"/>
  <c r="P453" i="1" s="1"/>
  <c r="T453" i="1" s="1"/>
  <c r="K452" i="1"/>
  <c r="P452" i="1" s="1"/>
  <c r="T452" i="1" s="1"/>
  <c r="K451" i="1"/>
  <c r="S451" i="1" s="1"/>
  <c r="K450" i="1"/>
  <c r="S450" i="1" s="1"/>
  <c r="K449" i="1"/>
  <c r="S449" i="1" s="1"/>
  <c r="K448" i="1"/>
  <c r="S448" i="1" s="1"/>
  <c r="K447" i="1"/>
  <c r="L447" i="1" s="1"/>
  <c r="K446" i="1"/>
  <c r="L446" i="1" s="1"/>
  <c r="K445" i="1"/>
  <c r="L445" i="1" s="1"/>
  <c r="K444" i="1"/>
  <c r="L444" i="1" s="1"/>
  <c r="K443" i="1"/>
  <c r="L443" i="1" s="1"/>
  <c r="K442" i="1"/>
  <c r="L442" i="1" s="1"/>
  <c r="K441" i="1"/>
  <c r="L441" i="1" s="1"/>
  <c r="K440" i="1"/>
  <c r="L440" i="1" s="1"/>
  <c r="K439" i="1"/>
  <c r="P439" i="1" s="1"/>
  <c r="T439" i="1" s="1"/>
  <c r="K438" i="1"/>
  <c r="P438" i="1" s="1"/>
  <c r="T438" i="1" s="1"/>
  <c r="K437" i="1"/>
  <c r="P437" i="1" s="1"/>
  <c r="T437" i="1" s="1"/>
  <c r="K436" i="1"/>
  <c r="P436" i="1" s="1"/>
  <c r="T436" i="1" s="1"/>
  <c r="K435" i="1"/>
  <c r="S435" i="1" s="1"/>
  <c r="K434" i="1"/>
  <c r="S434" i="1" s="1"/>
  <c r="K433" i="1"/>
  <c r="S433" i="1" s="1"/>
  <c r="K432" i="1"/>
  <c r="S432" i="1" s="1"/>
  <c r="K431" i="1"/>
  <c r="L431" i="1" s="1"/>
  <c r="K430" i="1"/>
  <c r="L430" i="1" s="1"/>
  <c r="K429" i="1"/>
  <c r="L429" i="1" s="1"/>
  <c r="K428" i="1"/>
  <c r="L428" i="1" s="1"/>
  <c r="K427" i="1"/>
  <c r="L427" i="1" s="1"/>
  <c r="K426" i="1"/>
  <c r="L426" i="1" s="1"/>
  <c r="K425" i="1"/>
  <c r="L425" i="1" s="1"/>
  <c r="K424" i="1"/>
  <c r="L424" i="1" s="1"/>
  <c r="K423" i="1"/>
  <c r="P423" i="1" s="1"/>
  <c r="T423" i="1" s="1"/>
  <c r="K422" i="1"/>
  <c r="P422" i="1" s="1"/>
  <c r="T422" i="1" s="1"/>
  <c r="K421" i="1"/>
  <c r="P421" i="1" s="1"/>
  <c r="T421" i="1" s="1"/>
  <c r="K420" i="1"/>
  <c r="P420" i="1" s="1"/>
  <c r="T420" i="1" s="1"/>
  <c r="K419" i="1"/>
  <c r="S419" i="1" s="1"/>
  <c r="K418" i="1"/>
  <c r="S418" i="1" s="1"/>
  <c r="K417" i="1"/>
  <c r="S417" i="1" s="1"/>
  <c r="K416" i="1"/>
  <c r="S416" i="1" s="1"/>
  <c r="K415" i="1"/>
  <c r="L415" i="1" s="1"/>
  <c r="K414" i="1"/>
  <c r="L414" i="1" s="1"/>
  <c r="K413" i="1"/>
  <c r="L413" i="1" s="1"/>
  <c r="K412" i="1"/>
  <c r="L412" i="1" s="1"/>
  <c r="K411" i="1"/>
  <c r="L411" i="1" s="1"/>
  <c r="K410" i="1"/>
  <c r="L410" i="1" s="1"/>
  <c r="K409" i="1"/>
  <c r="L409" i="1" s="1"/>
  <c r="K408" i="1"/>
  <c r="L408" i="1" s="1"/>
  <c r="K407" i="1"/>
  <c r="P407" i="1" s="1"/>
  <c r="T407" i="1" s="1"/>
  <c r="K406" i="1"/>
  <c r="P406" i="1" s="1"/>
  <c r="T406" i="1" s="1"/>
  <c r="K405" i="1"/>
  <c r="P405" i="1" s="1"/>
  <c r="T405" i="1" s="1"/>
  <c r="K404" i="1"/>
  <c r="P404" i="1" s="1"/>
  <c r="T404" i="1" s="1"/>
  <c r="K403" i="1"/>
  <c r="S403" i="1" s="1"/>
  <c r="K402" i="1"/>
  <c r="S402" i="1" s="1"/>
  <c r="K401" i="1"/>
  <c r="S401" i="1" s="1"/>
  <c r="K400" i="1"/>
  <c r="S400" i="1" s="1"/>
  <c r="K399" i="1"/>
  <c r="L399" i="1" s="1"/>
  <c r="K398" i="1"/>
  <c r="L398" i="1" s="1"/>
  <c r="K397" i="1"/>
  <c r="L397" i="1" s="1"/>
  <c r="K396" i="1"/>
  <c r="L396" i="1" s="1"/>
  <c r="K395" i="1"/>
  <c r="L395" i="1" s="1"/>
  <c r="K394" i="1"/>
  <c r="L394" i="1" s="1"/>
  <c r="K393" i="1"/>
  <c r="L393" i="1" s="1"/>
  <c r="K392" i="1"/>
  <c r="L392" i="1" s="1"/>
  <c r="K391" i="1"/>
  <c r="P391" i="1" s="1"/>
  <c r="T391" i="1" s="1"/>
  <c r="K390" i="1"/>
  <c r="P390" i="1" s="1"/>
  <c r="T390" i="1" s="1"/>
  <c r="K389" i="1"/>
  <c r="P389" i="1" s="1"/>
  <c r="T389" i="1" s="1"/>
  <c r="K388" i="1"/>
  <c r="P388" i="1" s="1"/>
  <c r="T388" i="1" s="1"/>
  <c r="K387" i="1"/>
  <c r="S387" i="1" s="1"/>
  <c r="K386" i="1"/>
  <c r="S386" i="1" s="1"/>
  <c r="K385" i="1"/>
  <c r="S385" i="1" s="1"/>
  <c r="K384" i="1"/>
  <c r="S384" i="1" s="1"/>
  <c r="K383" i="1"/>
  <c r="L383" i="1" s="1"/>
  <c r="K382" i="1"/>
  <c r="L382" i="1" s="1"/>
  <c r="K381" i="1"/>
  <c r="L381" i="1" s="1"/>
  <c r="K380" i="1"/>
  <c r="L380" i="1" s="1"/>
  <c r="K379" i="1"/>
  <c r="L379" i="1" s="1"/>
  <c r="K378" i="1"/>
  <c r="L378" i="1" s="1"/>
  <c r="K377" i="1"/>
  <c r="L377" i="1" s="1"/>
  <c r="K376" i="1"/>
  <c r="L376" i="1" s="1"/>
  <c r="K375" i="1"/>
  <c r="L375" i="1" s="1"/>
  <c r="K374" i="1"/>
  <c r="P374" i="1" s="1"/>
  <c r="T374" i="1" s="1"/>
  <c r="K371" i="1"/>
  <c r="S371" i="1" s="1"/>
  <c r="K370" i="1"/>
  <c r="S370" i="1" s="1"/>
  <c r="K369" i="1"/>
  <c r="S369" i="1" s="1"/>
  <c r="K368" i="1"/>
  <c r="S368" i="1" s="1"/>
  <c r="K367" i="1"/>
  <c r="L367" i="1" s="1"/>
  <c r="K366" i="1"/>
  <c r="L366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P359" i="1" s="1"/>
  <c r="T359" i="1" s="1"/>
  <c r="K358" i="1"/>
  <c r="P358" i="1" s="1"/>
  <c r="T358" i="1" s="1"/>
  <c r="K357" i="1"/>
  <c r="P357" i="1" s="1"/>
  <c r="T357" i="1" s="1"/>
  <c r="K352" i="1"/>
  <c r="S352" i="1" s="1"/>
  <c r="K351" i="1"/>
  <c r="L351" i="1" s="1"/>
  <c r="K350" i="1"/>
  <c r="L350" i="1" s="1"/>
  <c r="K349" i="1"/>
  <c r="L349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P343" i="1" s="1"/>
  <c r="T343" i="1" s="1"/>
  <c r="K342" i="1"/>
  <c r="P342" i="1" s="1"/>
  <c r="T342" i="1" s="1"/>
  <c r="K341" i="1"/>
  <c r="P341" i="1" s="1"/>
  <c r="T341" i="1" s="1"/>
  <c r="K340" i="1"/>
  <c r="P340" i="1" s="1"/>
  <c r="T340" i="1" s="1"/>
  <c r="K339" i="1"/>
  <c r="S339" i="1" s="1"/>
  <c r="K338" i="1"/>
  <c r="S338" i="1" s="1"/>
  <c r="K337" i="1"/>
  <c r="S337" i="1" s="1"/>
  <c r="K336" i="1"/>
  <c r="S336" i="1" s="1"/>
  <c r="K335" i="1"/>
  <c r="L335" i="1" s="1"/>
  <c r="K334" i="1"/>
  <c r="L334" i="1" s="1"/>
  <c r="K332" i="1"/>
  <c r="L332" i="1" s="1"/>
  <c r="K331" i="1"/>
  <c r="L331" i="1" s="1"/>
  <c r="K330" i="1"/>
  <c r="L330" i="1" s="1"/>
  <c r="K329" i="1"/>
  <c r="L329" i="1" s="1"/>
  <c r="K327" i="1"/>
  <c r="P327" i="1" s="1"/>
  <c r="T327" i="1" s="1"/>
  <c r="K326" i="1"/>
  <c r="P326" i="1" s="1"/>
  <c r="T326" i="1" s="1"/>
  <c r="K325" i="1"/>
  <c r="P325" i="1" s="1"/>
  <c r="T325" i="1" s="1"/>
  <c r="K324" i="1"/>
  <c r="P324" i="1" s="1"/>
  <c r="T324" i="1" s="1"/>
  <c r="K323" i="1"/>
  <c r="S323" i="1" s="1"/>
  <c r="K240" i="1"/>
  <c r="S240" i="1" s="1"/>
  <c r="K239" i="1"/>
  <c r="L239" i="1" s="1"/>
  <c r="K238" i="1"/>
  <c r="L238" i="1" s="1"/>
  <c r="K237" i="1"/>
  <c r="L237" i="1" s="1"/>
  <c r="K210" i="1"/>
  <c r="S210" i="1" s="1"/>
  <c r="K209" i="1"/>
  <c r="S209" i="1" s="1"/>
  <c r="K208" i="1"/>
  <c r="S208" i="1" s="1"/>
  <c r="K207" i="1"/>
  <c r="L207" i="1" s="1"/>
  <c r="K200" i="1"/>
  <c r="L200" i="1" s="1"/>
  <c r="K199" i="1"/>
  <c r="P199" i="1" s="1"/>
  <c r="K198" i="1"/>
  <c r="P198" i="1" s="1"/>
  <c r="T198" i="1" s="1"/>
  <c r="K197" i="1"/>
  <c r="P197" i="1" s="1"/>
  <c r="T197" i="1" s="1"/>
  <c r="K190" i="1"/>
  <c r="L190" i="1" s="1"/>
  <c r="K187" i="1"/>
  <c r="L187" i="1" s="1"/>
  <c r="K184" i="1"/>
  <c r="L184" i="1" s="1"/>
  <c r="K181" i="1"/>
  <c r="P181" i="1" s="1"/>
  <c r="T181" i="1" s="1"/>
  <c r="K180" i="1"/>
  <c r="P180" i="1" s="1"/>
  <c r="K179" i="1"/>
  <c r="S179" i="1" s="1"/>
  <c r="K178" i="1"/>
  <c r="S178" i="1" s="1"/>
  <c r="K177" i="1"/>
  <c r="S177" i="1" s="1"/>
  <c r="K176" i="1"/>
  <c r="S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P167" i="1" s="1"/>
  <c r="K166" i="1"/>
  <c r="P166" i="1" s="1"/>
  <c r="K165" i="1"/>
  <c r="P165" i="1" s="1"/>
  <c r="K164" i="1"/>
  <c r="P164" i="1" s="1"/>
  <c r="T164" i="1" s="1"/>
  <c r="K163" i="1"/>
  <c r="S163" i="1" s="1"/>
  <c r="K162" i="1"/>
  <c r="S162" i="1" s="1"/>
  <c r="K161" i="1"/>
  <c r="S161" i="1" s="1"/>
  <c r="K160" i="1"/>
  <c r="S160" i="1" s="1"/>
  <c r="K158" i="1"/>
  <c r="L158" i="1" s="1"/>
  <c r="K157" i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P151" i="1" s="1"/>
  <c r="K143" i="1"/>
  <c r="L143" i="1" s="1"/>
  <c r="K142" i="1"/>
  <c r="L142" i="1" s="1"/>
  <c r="K141" i="1"/>
  <c r="L141" i="1" s="1"/>
  <c r="K140" i="1"/>
  <c r="L140" i="1" s="1"/>
  <c r="K139" i="1"/>
  <c r="L139" i="1" s="1"/>
  <c r="K137" i="1"/>
  <c r="L137" i="1" s="1"/>
  <c r="K136" i="1"/>
  <c r="L136" i="1" s="1"/>
  <c r="K135" i="1"/>
  <c r="P135" i="1" s="1"/>
  <c r="K134" i="1"/>
  <c r="P134" i="1" s="1"/>
  <c r="K133" i="1"/>
  <c r="P133" i="1" s="1"/>
  <c r="K132" i="1"/>
  <c r="P132" i="1" s="1"/>
  <c r="K131" i="1"/>
  <c r="S131" i="1" s="1"/>
  <c r="K130" i="1"/>
  <c r="S130" i="1" s="1"/>
  <c r="K129" i="1"/>
  <c r="S129" i="1" s="1"/>
  <c r="K128" i="1"/>
  <c r="S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18" i="1"/>
  <c r="P118" i="1" s="1"/>
  <c r="K117" i="1"/>
  <c r="P117" i="1" s="1"/>
  <c r="K116" i="1"/>
  <c r="P116" i="1" s="1"/>
  <c r="K115" i="1"/>
  <c r="S115" i="1" s="1"/>
  <c r="K114" i="1"/>
  <c r="S114" i="1" s="1"/>
  <c r="K113" i="1"/>
  <c r="S113" i="1" s="1"/>
  <c r="K112" i="1"/>
  <c r="S112" i="1" s="1"/>
  <c r="K111" i="1"/>
  <c r="L111" i="1" s="1"/>
  <c r="K98" i="1"/>
  <c r="S98" i="1" s="1"/>
  <c r="K97" i="1"/>
  <c r="S97" i="1" s="1"/>
  <c r="K96" i="1"/>
  <c r="S96" i="1" s="1"/>
  <c r="K95" i="1"/>
  <c r="L95" i="1" s="1"/>
  <c r="K94" i="1"/>
  <c r="L94" i="1" s="1"/>
  <c r="K93" i="1"/>
  <c r="L93" i="1" s="1"/>
  <c r="K92" i="1"/>
  <c r="L92" i="1" s="1"/>
  <c r="K91" i="1"/>
  <c r="L91" i="1" s="1"/>
  <c r="K89" i="1"/>
  <c r="L89" i="1" s="1"/>
  <c r="K88" i="1"/>
  <c r="L88" i="1" s="1"/>
  <c r="K87" i="1"/>
  <c r="P87" i="1" s="1"/>
  <c r="K86" i="1"/>
  <c r="P86" i="1" s="1"/>
  <c r="K85" i="1"/>
  <c r="P85" i="1" s="1"/>
  <c r="K84" i="1"/>
  <c r="P84" i="1" s="1"/>
  <c r="K83" i="1"/>
  <c r="S83" i="1" s="1"/>
  <c r="K82" i="1"/>
  <c r="S82" i="1" s="1"/>
  <c r="K78" i="1"/>
  <c r="L78" i="1" s="1"/>
  <c r="K74" i="1"/>
  <c r="L74" i="1" s="1"/>
  <c r="K73" i="1"/>
  <c r="L73" i="1" s="1"/>
  <c r="K72" i="1"/>
  <c r="L72" i="1" s="1"/>
  <c r="K71" i="1"/>
  <c r="P71" i="1" s="1"/>
  <c r="K9" i="1"/>
  <c r="L9" i="1" s="1"/>
  <c r="K12" i="1"/>
  <c r="L12" i="1" s="1"/>
  <c r="K13" i="1"/>
  <c r="L13" i="1" s="1"/>
  <c r="K14" i="1"/>
  <c r="L14" i="1" s="1"/>
  <c r="K15" i="1"/>
  <c r="L15" i="1" s="1"/>
  <c r="K16" i="1"/>
  <c r="S16" i="1" s="1"/>
  <c r="K17" i="1"/>
  <c r="S17" i="1" s="1"/>
  <c r="K18" i="1"/>
  <c r="S18" i="1" s="1"/>
  <c r="K19" i="1"/>
  <c r="S19" i="1" s="1"/>
  <c r="K20" i="1"/>
  <c r="P20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6" i="1"/>
  <c r="P36" i="1" s="1"/>
  <c r="K38" i="1"/>
  <c r="P38" i="1" s="1"/>
  <c r="K40" i="1"/>
  <c r="L40" i="1" s="1"/>
  <c r="K42" i="1"/>
  <c r="L42" i="1" s="1"/>
  <c r="K46" i="1"/>
  <c r="L46" i="1" s="1"/>
  <c r="K47" i="1"/>
  <c r="L47" i="1" s="1"/>
  <c r="K48" i="1"/>
  <c r="S48" i="1" s="1"/>
  <c r="K49" i="1"/>
  <c r="S49" i="1" s="1"/>
  <c r="K50" i="1"/>
  <c r="S50" i="1" s="1"/>
  <c r="K51" i="1"/>
  <c r="S51" i="1" s="1"/>
  <c r="K52" i="1"/>
  <c r="P52" i="1" s="1"/>
  <c r="K53" i="1"/>
  <c r="P53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S63" i="1" s="1"/>
  <c r="K64" i="1"/>
  <c r="S64" i="1" s="1"/>
  <c r="K65" i="1"/>
  <c r="S65" i="1" s="1"/>
  <c r="K66" i="1"/>
  <c r="S66" i="1" s="1"/>
  <c r="K67" i="1"/>
  <c r="S67" i="1" s="1"/>
  <c r="K68" i="1"/>
  <c r="P68" i="1" s="1"/>
  <c r="K69" i="1"/>
  <c r="P69" i="1" s="1"/>
  <c r="K70" i="1"/>
  <c r="P70" i="1" s="1"/>
  <c r="K2" i="1"/>
  <c r="P2" i="1" s="1"/>
  <c r="T2" i="1" s="1"/>
  <c r="K3" i="1"/>
  <c r="S3" i="1" s="1"/>
  <c r="K4" i="1"/>
  <c r="P4" i="1" s="1"/>
  <c r="K5" i="1"/>
  <c r="P5" i="1" s="1"/>
  <c r="K6" i="1"/>
  <c r="P6" i="1" s="1"/>
  <c r="T6" i="1" s="1"/>
  <c r="K7" i="1"/>
  <c r="P7" i="1" s="1"/>
  <c r="K8" i="1"/>
  <c r="L8" i="1" s="1"/>
  <c r="T151" i="1" l="1"/>
  <c r="L611" i="1"/>
  <c r="L616" i="1"/>
  <c r="P611" i="1"/>
  <c r="T611" i="1" s="1"/>
  <c r="L619" i="1"/>
  <c r="L617" i="1"/>
  <c r="L2" i="1"/>
  <c r="S2" i="1"/>
  <c r="L359" i="1"/>
  <c r="S127" i="1"/>
  <c r="L71" i="1"/>
  <c r="P483" i="1"/>
  <c r="T483" i="1" s="1"/>
  <c r="L624" i="1"/>
  <c r="P613" i="1"/>
  <c r="T613" i="1" s="1"/>
  <c r="L526" i="1"/>
  <c r="L542" i="1"/>
  <c r="P83" i="1"/>
  <c r="S351" i="1"/>
  <c r="S95" i="1"/>
  <c r="L536" i="1"/>
  <c r="P339" i="1"/>
  <c r="T339" i="1" s="1"/>
  <c r="S335" i="1"/>
  <c r="S207" i="1"/>
  <c r="L613" i="1"/>
  <c r="L535" i="1"/>
  <c r="P115" i="1"/>
  <c r="T115" i="1" s="1"/>
  <c r="L612" i="1"/>
  <c r="L135" i="1"/>
  <c r="P179" i="1"/>
  <c r="S463" i="1"/>
  <c r="S111" i="1"/>
  <c r="L520" i="1"/>
  <c r="L87" i="1"/>
  <c r="P467" i="1"/>
  <c r="T467" i="1" s="1"/>
  <c r="P323" i="1"/>
  <c r="T323" i="1" s="1"/>
  <c r="P163" i="1"/>
  <c r="S447" i="1"/>
  <c r="S175" i="1"/>
  <c r="L519" i="1"/>
  <c r="L343" i="1"/>
  <c r="P451" i="1"/>
  <c r="T451" i="1" s="1"/>
  <c r="S431" i="1"/>
  <c r="P435" i="1"/>
  <c r="T435" i="1" s="1"/>
  <c r="S415" i="1"/>
  <c r="S239" i="1"/>
  <c r="S31" i="1"/>
  <c r="L488" i="1"/>
  <c r="P419" i="1"/>
  <c r="T419" i="1" s="1"/>
  <c r="P67" i="1"/>
  <c r="S399" i="1"/>
  <c r="L477" i="1"/>
  <c r="L327" i="1"/>
  <c r="L167" i="1"/>
  <c r="P403" i="1"/>
  <c r="T403" i="1" s="1"/>
  <c r="S383" i="1"/>
  <c r="P387" i="1"/>
  <c r="T387" i="1" s="1"/>
  <c r="P19" i="1"/>
  <c r="L151" i="1"/>
  <c r="S544" i="1"/>
  <c r="P51" i="1"/>
  <c r="S528" i="1"/>
  <c r="S367" i="1"/>
  <c r="S47" i="1"/>
  <c r="P532" i="1"/>
  <c r="T532" i="1" s="1"/>
  <c r="P371" i="1"/>
  <c r="T371" i="1" s="1"/>
  <c r="P3" i="1"/>
  <c r="L199" i="1"/>
  <c r="L457" i="1"/>
  <c r="S608" i="1"/>
  <c r="S496" i="1"/>
  <c r="S143" i="1"/>
  <c r="L7" i="1"/>
  <c r="P500" i="1"/>
  <c r="T500" i="1" s="1"/>
  <c r="P131" i="1"/>
  <c r="S479" i="1"/>
  <c r="S15" i="1"/>
  <c r="L487" i="1"/>
  <c r="L454" i="1"/>
  <c r="L438" i="1"/>
  <c r="L422" i="1"/>
  <c r="L406" i="1"/>
  <c r="L390" i="1"/>
  <c r="L374" i="1"/>
  <c r="L358" i="1"/>
  <c r="L342" i="1"/>
  <c r="L326" i="1"/>
  <c r="L198" i="1"/>
  <c r="L166" i="1"/>
  <c r="L134" i="1"/>
  <c r="L118" i="1"/>
  <c r="L86" i="1"/>
  <c r="L70" i="1"/>
  <c r="L38" i="1"/>
  <c r="L6" i="1"/>
  <c r="P612" i="1"/>
  <c r="T612" i="1" s="1"/>
  <c r="P547" i="1"/>
  <c r="T547" i="1" s="1"/>
  <c r="P531" i="1"/>
  <c r="T531" i="1" s="1"/>
  <c r="P499" i="1"/>
  <c r="T499" i="1" s="1"/>
  <c r="P482" i="1"/>
  <c r="T482" i="1" s="1"/>
  <c r="P466" i="1"/>
  <c r="T466" i="1" s="1"/>
  <c r="P450" i="1"/>
  <c r="T450" i="1" s="1"/>
  <c r="P434" i="1"/>
  <c r="T434" i="1" s="1"/>
  <c r="P418" i="1"/>
  <c r="T418" i="1" s="1"/>
  <c r="P402" i="1"/>
  <c r="T402" i="1" s="1"/>
  <c r="P386" i="1"/>
  <c r="T386" i="1" s="1"/>
  <c r="P370" i="1"/>
  <c r="T370" i="1" s="1"/>
  <c r="P338" i="1"/>
  <c r="T338" i="1" s="1"/>
  <c r="P210" i="1"/>
  <c r="P178" i="1"/>
  <c r="P162" i="1"/>
  <c r="P130" i="1"/>
  <c r="P114" i="1"/>
  <c r="P98" i="1"/>
  <c r="P82" i="1"/>
  <c r="P66" i="1"/>
  <c r="P50" i="1"/>
  <c r="T50" i="1" s="1"/>
  <c r="P18" i="1"/>
  <c r="S624" i="1"/>
  <c r="S543" i="1"/>
  <c r="S527" i="1"/>
  <c r="S495" i="1"/>
  <c r="S478" i="1"/>
  <c r="S462" i="1"/>
  <c r="S446" i="1"/>
  <c r="S430" i="1"/>
  <c r="S414" i="1"/>
  <c r="S398" i="1"/>
  <c r="S382" i="1"/>
  <c r="S366" i="1"/>
  <c r="S350" i="1"/>
  <c r="S334" i="1"/>
  <c r="S238" i="1"/>
  <c r="S190" i="1"/>
  <c r="S174" i="1"/>
  <c r="S158" i="1"/>
  <c r="S142" i="1"/>
  <c r="S126" i="1"/>
  <c r="S94" i="1"/>
  <c r="S78" i="1"/>
  <c r="S62" i="1"/>
  <c r="S46" i="1"/>
  <c r="S30" i="1"/>
  <c r="S14" i="1"/>
  <c r="L615" i="1"/>
  <c r="L534" i="1"/>
  <c r="L518" i="1"/>
  <c r="L485" i="1"/>
  <c r="L453" i="1"/>
  <c r="L437" i="1"/>
  <c r="L421" i="1"/>
  <c r="L405" i="1"/>
  <c r="L389" i="1"/>
  <c r="L357" i="1"/>
  <c r="L341" i="1"/>
  <c r="L325" i="1"/>
  <c r="L197" i="1"/>
  <c r="L181" i="1"/>
  <c r="L165" i="1"/>
  <c r="L133" i="1"/>
  <c r="L117" i="1"/>
  <c r="L85" i="1"/>
  <c r="L69" i="1"/>
  <c r="L53" i="1"/>
  <c r="L5" i="1"/>
  <c r="P610" i="1"/>
  <c r="T610" i="1" s="1"/>
  <c r="P546" i="1"/>
  <c r="T546" i="1" s="1"/>
  <c r="P530" i="1"/>
  <c r="T530" i="1" s="1"/>
  <c r="P498" i="1"/>
  <c r="T498" i="1" s="1"/>
  <c r="P481" i="1"/>
  <c r="T481" i="1" s="1"/>
  <c r="P465" i="1"/>
  <c r="T465" i="1" s="1"/>
  <c r="P449" i="1"/>
  <c r="T449" i="1" s="1"/>
  <c r="P433" i="1"/>
  <c r="T433" i="1" s="1"/>
  <c r="P417" i="1"/>
  <c r="T417" i="1" s="1"/>
  <c r="P401" i="1"/>
  <c r="T401" i="1" s="1"/>
  <c r="P385" i="1"/>
  <c r="T385" i="1" s="1"/>
  <c r="P369" i="1"/>
  <c r="T369" i="1" s="1"/>
  <c r="P337" i="1"/>
  <c r="T337" i="1" s="1"/>
  <c r="P209" i="1"/>
  <c r="P177" i="1"/>
  <c r="P161" i="1"/>
  <c r="P129" i="1"/>
  <c r="P113" i="1"/>
  <c r="P97" i="1"/>
  <c r="P65" i="1"/>
  <c r="P49" i="1"/>
  <c r="P17" i="1"/>
  <c r="T17" i="1" s="1"/>
  <c r="S623" i="1"/>
  <c r="S542" i="1"/>
  <c r="S526" i="1"/>
  <c r="S494" i="1"/>
  <c r="S477" i="1"/>
  <c r="S461" i="1"/>
  <c r="S445" i="1"/>
  <c r="S429" i="1"/>
  <c r="S413" i="1"/>
  <c r="S397" i="1"/>
  <c r="S381" i="1"/>
  <c r="S365" i="1"/>
  <c r="S349" i="1"/>
  <c r="S237" i="1"/>
  <c r="S173" i="1"/>
  <c r="S157" i="1"/>
  <c r="S141" i="1"/>
  <c r="S125" i="1"/>
  <c r="S93" i="1"/>
  <c r="S61" i="1"/>
  <c r="S29" i="1"/>
  <c r="S13" i="1"/>
  <c r="L439" i="1"/>
  <c r="L533" i="1"/>
  <c r="L484" i="1"/>
  <c r="L452" i="1"/>
  <c r="L436" i="1"/>
  <c r="L420" i="1"/>
  <c r="L404" i="1"/>
  <c r="L388" i="1"/>
  <c r="L340" i="1"/>
  <c r="L324" i="1"/>
  <c r="L180" i="1"/>
  <c r="L164" i="1"/>
  <c r="L132" i="1"/>
  <c r="L116" i="1"/>
  <c r="L84" i="1"/>
  <c r="L68" i="1"/>
  <c r="L52" i="1"/>
  <c r="L36" i="1"/>
  <c r="L20" i="1"/>
  <c r="L4" i="1"/>
  <c r="P609" i="1"/>
  <c r="T609" i="1" s="1"/>
  <c r="P545" i="1"/>
  <c r="T545" i="1" s="1"/>
  <c r="P529" i="1"/>
  <c r="T529" i="1" s="1"/>
  <c r="P497" i="1"/>
  <c r="T497" i="1" s="1"/>
  <c r="P480" i="1"/>
  <c r="T480" i="1" s="1"/>
  <c r="P464" i="1"/>
  <c r="T464" i="1" s="1"/>
  <c r="P448" i="1"/>
  <c r="T448" i="1" s="1"/>
  <c r="P432" i="1"/>
  <c r="T432" i="1" s="1"/>
  <c r="P416" i="1"/>
  <c r="T416" i="1" s="1"/>
  <c r="P400" i="1"/>
  <c r="T400" i="1" s="1"/>
  <c r="P384" i="1"/>
  <c r="T384" i="1" s="1"/>
  <c r="P368" i="1"/>
  <c r="T368" i="1" s="1"/>
  <c r="P352" i="1"/>
  <c r="T352" i="1" s="1"/>
  <c r="P336" i="1"/>
  <c r="T336" i="1" s="1"/>
  <c r="P240" i="1"/>
  <c r="P208" i="1"/>
  <c r="T208" i="1" s="1"/>
  <c r="P176" i="1"/>
  <c r="P160" i="1"/>
  <c r="T160" i="1" s="1"/>
  <c r="P128" i="1"/>
  <c r="P112" i="1"/>
  <c r="P96" i="1"/>
  <c r="P64" i="1"/>
  <c r="P48" i="1"/>
  <c r="P16" i="1"/>
  <c r="S622" i="1"/>
  <c r="S541" i="1"/>
  <c r="S525" i="1"/>
  <c r="S493" i="1"/>
  <c r="S476" i="1"/>
  <c r="S460" i="1"/>
  <c r="S444" i="1"/>
  <c r="S428" i="1"/>
  <c r="S412" i="1"/>
  <c r="S396" i="1"/>
  <c r="S380" i="1"/>
  <c r="S364" i="1"/>
  <c r="S348" i="1"/>
  <c r="S332" i="1"/>
  <c r="S172" i="1"/>
  <c r="S156" i="1"/>
  <c r="S140" i="1"/>
  <c r="S124" i="1"/>
  <c r="S92" i="1"/>
  <c r="S60" i="1"/>
  <c r="S28" i="1"/>
  <c r="S12" i="1"/>
  <c r="L391" i="1"/>
  <c r="L532" i="1"/>
  <c r="L500" i="1"/>
  <c r="L483" i="1"/>
  <c r="L467" i="1"/>
  <c r="L451" i="1"/>
  <c r="L435" i="1"/>
  <c r="L419" i="1"/>
  <c r="L403" i="1"/>
  <c r="L387" i="1"/>
  <c r="L371" i="1"/>
  <c r="L339" i="1"/>
  <c r="L323" i="1"/>
  <c r="L179" i="1"/>
  <c r="L163" i="1"/>
  <c r="L131" i="1"/>
  <c r="L115" i="1"/>
  <c r="L83" i="1"/>
  <c r="L67" i="1"/>
  <c r="L51" i="1"/>
  <c r="L19" i="1"/>
  <c r="L3" i="1"/>
  <c r="P608" i="1"/>
  <c r="T608" i="1" s="1"/>
  <c r="P544" i="1"/>
  <c r="T544" i="1" s="1"/>
  <c r="P528" i="1"/>
  <c r="T528" i="1" s="1"/>
  <c r="P496" i="1"/>
  <c r="T496" i="1" s="1"/>
  <c r="P479" i="1"/>
  <c r="T479" i="1" s="1"/>
  <c r="P463" i="1"/>
  <c r="T463" i="1" s="1"/>
  <c r="P447" i="1"/>
  <c r="T447" i="1" s="1"/>
  <c r="P431" i="1"/>
  <c r="T431" i="1" s="1"/>
  <c r="P415" i="1"/>
  <c r="T415" i="1" s="1"/>
  <c r="P399" i="1"/>
  <c r="T399" i="1" s="1"/>
  <c r="P383" i="1"/>
  <c r="T383" i="1" s="1"/>
  <c r="P367" i="1"/>
  <c r="T367" i="1" s="1"/>
  <c r="P351" i="1"/>
  <c r="T351" i="1" s="1"/>
  <c r="P335" i="1"/>
  <c r="T335" i="1" s="1"/>
  <c r="P239" i="1"/>
  <c r="P207" i="1"/>
  <c r="T207" i="1" s="1"/>
  <c r="P175" i="1"/>
  <c r="P143" i="1"/>
  <c r="T143" i="1" s="1"/>
  <c r="P127" i="1"/>
  <c r="P111" i="1"/>
  <c r="T111" i="1" s="1"/>
  <c r="P95" i="1"/>
  <c r="T95" i="1" s="1"/>
  <c r="P63" i="1"/>
  <c r="P47" i="1"/>
  <c r="P31" i="1"/>
  <c r="P15" i="1"/>
  <c r="S621" i="1"/>
  <c r="S540" i="1"/>
  <c r="S524" i="1"/>
  <c r="S492" i="1"/>
  <c r="S475" i="1"/>
  <c r="S459" i="1"/>
  <c r="S443" i="1"/>
  <c r="S427" i="1"/>
  <c r="S411" i="1"/>
  <c r="S395" i="1"/>
  <c r="S379" i="1"/>
  <c r="S363" i="1"/>
  <c r="S347" i="1"/>
  <c r="S331" i="1"/>
  <c r="S187" i="1"/>
  <c r="S171" i="1"/>
  <c r="S155" i="1"/>
  <c r="S139" i="1"/>
  <c r="S123" i="1"/>
  <c r="S91" i="1"/>
  <c r="S59" i="1"/>
  <c r="S27" i="1"/>
  <c r="L547" i="1"/>
  <c r="L531" i="1"/>
  <c r="L499" i="1"/>
  <c r="L482" i="1"/>
  <c r="L466" i="1"/>
  <c r="L450" i="1"/>
  <c r="L434" i="1"/>
  <c r="L418" i="1"/>
  <c r="L402" i="1"/>
  <c r="L386" i="1"/>
  <c r="L370" i="1"/>
  <c r="L338" i="1"/>
  <c r="L210" i="1"/>
  <c r="L178" i="1"/>
  <c r="L162" i="1"/>
  <c r="L130" i="1"/>
  <c r="L114" i="1"/>
  <c r="L98" i="1"/>
  <c r="L82" i="1"/>
  <c r="L66" i="1"/>
  <c r="L50" i="1"/>
  <c r="L18" i="1"/>
  <c r="P543" i="1"/>
  <c r="T543" i="1" s="1"/>
  <c r="P527" i="1"/>
  <c r="T527" i="1" s="1"/>
  <c r="P495" i="1"/>
  <c r="T495" i="1" s="1"/>
  <c r="P478" i="1"/>
  <c r="T478" i="1" s="1"/>
  <c r="P462" i="1"/>
  <c r="T462" i="1" s="1"/>
  <c r="P446" i="1"/>
  <c r="T446" i="1" s="1"/>
  <c r="P430" i="1"/>
  <c r="T430" i="1" s="1"/>
  <c r="P414" i="1"/>
  <c r="T414" i="1" s="1"/>
  <c r="P398" i="1"/>
  <c r="T398" i="1" s="1"/>
  <c r="P382" i="1"/>
  <c r="T382" i="1" s="1"/>
  <c r="P366" i="1"/>
  <c r="T366" i="1" s="1"/>
  <c r="P350" i="1"/>
  <c r="T350" i="1" s="1"/>
  <c r="P334" i="1"/>
  <c r="T334" i="1" s="1"/>
  <c r="P238" i="1"/>
  <c r="P190" i="1"/>
  <c r="P174" i="1"/>
  <c r="P158" i="1"/>
  <c r="P142" i="1"/>
  <c r="P126" i="1"/>
  <c r="T126" i="1" s="1"/>
  <c r="P94" i="1"/>
  <c r="P78" i="1"/>
  <c r="T78" i="1" s="1"/>
  <c r="P62" i="1"/>
  <c r="P46" i="1"/>
  <c r="T46" i="1" s="1"/>
  <c r="P30" i="1"/>
  <c r="P14" i="1"/>
  <c r="S620" i="1"/>
  <c r="S539" i="1"/>
  <c r="S523" i="1"/>
  <c r="S491" i="1"/>
  <c r="S474" i="1"/>
  <c r="S458" i="1"/>
  <c r="S442" i="1"/>
  <c r="S426" i="1"/>
  <c r="S410" i="1"/>
  <c r="S394" i="1"/>
  <c r="S378" i="1"/>
  <c r="S362" i="1"/>
  <c r="S346" i="1"/>
  <c r="S330" i="1"/>
  <c r="S170" i="1"/>
  <c r="S154" i="1"/>
  <c r="S122" i="1"/>
  <c r="S74" i="1"/>
  <c r="S58" i="1"/>
  <c r="S42" i="1"/>
  <c r="S26" i="1"/>
  <c r="L610" i="1"/>
  <c r="L546" i="1"/>
  <c r="L530" i="1"/>
  <c r="L498" i="1"/>
  <c r="L481" i="1"/>
  <c r="L465" i="1"/>
  <c r="L449" i="1"/>
  <c r="L433" i="1"/>
  <c r="L417" i="1"/>
  <c r="L401" i="1"/>
  <c r="L385" i="1"/>
  <c r="L369" i="1"/>
  <c r="L337" i="1"/>
  <c r="L209" i="1"/>
  <c r="L177" i="1"/>
  <c r="L161" i="1"/>
  <c r="L129" i="1"/>
  <c r="L113" i="1"/>
  <c r="L97" i="1"/>
  <c r="L65" i="1"/>
  <c r="L49" i="1"/>
  <c r="L17" i="1"/>
  <c r="P623" i="1"/>
  <c r="T623" i="1" s="1"/>
  <c r="P494" i="1"/>
  <c r="T494" i="1" s="1"/>
  <c r="P461" i="1"/>
  <c r="T461" i="1" s="1"/>
  <c r="P445" i="1"/>
  <c r="T445" i="1" s="1"/>
  <c r="P429" i="1"/>
  <c r="T429" i="1" s="1"/>
  <c r="P413" i="1"/>
  <c r="T413" i="1" s="1"/>
  <c r="P397" i="1"/>
  <c r="T397" i="1" s="1"/>
  <c r="P381" i="1"/>
  <c r="T381" i="1" s="1"/>
  <c r="P365" i="1"/>
  <c r="T365" i="1" s="1"/>
  <c r="P349" i="1"/>
  <c r="T349" i="1" s="1"/>
  <c r="P237" i="1"/>
  <c r="T237" i="1" s="1"/>
  <c r="P173" i="1"/>
  <c r="P157" i="1"/>
  <c r="P141" i="1"/>
  <c r="P125" i="1"/>
  <c r="P93" i="1"/>
  <c r="P61" i="1"/>
  <c r="T61" i="1" s="1"/>
  <c r="P29" i="1"/>
  <c r="P13" i="1"/>
  <c r="T13" i="1" s="1"/>
  <c r="S619" i="1"/>
  <c r="S538" i="1"/>
  <c r="S522" i="1"/>
  <c r="S490" i="1"/>
  <c r="S473" i="1"/>
  <c r="S457" i="1"/>
  <c r="S441" i="1"/>
  <c r="S425" i="1"/>
  <c r="S409" i="1"/>
  <c r="S393" i="1"/>
  <c r="S377" i="1"/>
  <c r="S361" i="1"/>
  <c r="S345" i="1"/>
  <c r="S329" i="1"/>
  <c r="S169" i="1"/>
  <c r="S153" i="1"/>
  <c r="S137" i="1"/>
  <c r="S89" i="1"/>
  <c r="S73" i="1"/>
  <c r="S57" i="1"/>
  <c r="S25" i="1"/>
  <c r="S9" i="1"/>
  <c r="L609" i="1"/>
  <c r="L545" i="1"/>
  <c r="L529" i="1"/>
  <c r="L497" i="1"/>
  <c r="L480" i="1"/>
  <c r="L464" i="1"/>
  <c r="L448" i="1"/>
  <c r="L432" i="1"/>
  <c r="L416" i="1"/>
  <c r="L400" i="1"/>
  <c r="L384" i="1"/>
  <c r="L368" i="1"/>
  <c r="L352" i="1"/>
  <c r="L336" i="1"/>
  <c r="L240" i="1"/>
  <c r="L208" i="1"/>
  <c r="L176" i="1"/>
  <c r="L160" i="1"/>
  <c r="L128" i="1"/>
  <c r="L112" i="1"/>
  <c r="L96" i="1"/>
  <c r="L64" i="1"/>
  <c r="L48" i="1"/>
  <c r="L16" i="1"/>
  <c r="P622" i="1"/>
  <c r="T622" i="1" s="1"/>
  <c r="P541" i="1"/>
  <c r="T541" i="1" s="1"/>
  <c r="P525" i="1"/>
  <c r="T525" i="1" s="1"/>
  <c r="P493" i="1"/>
  <c r="T493" i="1" s="1"/>
  <c r="P476" i="1"/>
  <c r="T476" i="1" s="1"/>
  <c r="P460" i="1"/>
  <c r="T460" i="1" s="1"/>
  <c r="P444" i="1"/>
  <c r="T444" i="1" s="1"/>
  <c r="P428" i="1"/>
  <c r="T428" i="1" s="1"/>
  <c r="P412" i="1"/>
  <c r="T412" i="1" s="1"/>
  <c r="P396" i="1"/>
  <c r="T396" i="1" s="1"/>
  <c r="P380" i="1"/>
  <c r="T380" i="1" s="1"/>
  <c r="P364" i="1"/>
  <c r="T364" i="1" s="1"/>
  <c r="P348" i="1"/>
  <c r="T348" i="1" s="1"/>
  <c r="P332" i="1"/>
  <c r="T332" i="1" s="1"/>
  <c r="P172" i="1"/>
  <c r="P156" i="1"/>
  <c r="P140" i="1"/>
  <c r="P124" i="1"/>
  <c r="P92" i="1"/>
  <c r="P60" i="1"/>
  <c r="P28" i="1"/>
  <c r="T28" i="1" s="1"/>
  <c r="P12" i="1"/>
  <c r="S618" i="1"/>
  <c r="S537" i="1"/>
  <c r="S521" i="1"/>
  <c r="S489" i="1"/>
  <c r="S472" i="1"/>
  <c r="S456" i="1"/>
  <c r="S440" i="1"/>
  <c r="S424" i="1"/>
  <c r="S408" i="1"/>
  <c r="S392" i="1"/>
  <c r="S376" i="1"/>
  <c r="S360" i="1"/>
  <c r="S344" i="1"/>
  <c r="S200" i="1"/>
  <c r="S184" i="1"/>
  <c r="S168" i="1"/>
  <c r="S152" i="1"/>
  <c r="S136" i="1"/>
  <c r="S88" i="1"/>
  <c r="S72" i="1"/>
  <c r="S40" i="1"/>
  <c r="S24" i="1"/>
  <c r="S8" i="1"/>
  <c r="L63" i="1"/>
  <c r="P621" i="1"/>
  <c r="T621" i="1" s="1"/>
  <c r="P540" i="1"/>
  <c r="T540" i="1" s="1"/>
  <c r="P524" i="1"/>
  <c r="T524" i="1" s="1"/>
  <c r="P492" i="1"/>
  <c r="T492" i="1" s="1"/>
  <c r="P475" i="1"/>
  <c r="T475" i="1" s="1"/>
  <c r="P459" i="1"/>
  <c r="T459" i="1" s="1"/>
  <c r="P443" i="1"/>
  <c r="T443" i="1" s="1"/>
  <c r="P427" i="1"/>
  <c r="T427" i="1" s="1"/>
  <c r="P411" i="1"/>
  <c r="T411" i="1" s="1"/>
  <c r="P395" i="1"/>
  <c r="T395" i="1" s="1"/>
  <c r="P379" i="1"/>
  <c r="T379" i="1" s="1"/>
  <c r="P363" i="1"/>
  <c r="T363" i="1" s="1"/>
  <c r="P347" i="1"/>
  <c r="T347" i="1" s="1"/>
  <c r="P331" i="1"/>
  <c r="T331" i="1" s="1"/>
  <c r="P187" i="1"/>
  <c r="T187" i="1" s="1"/>
  <c r="P171" i="1"/>
  <c r="P155" i="1"/>
  <c r="P139" i="1"/>
  <c r="T139" i="1" s="1"/>
  <c r="P123" i="1"/>
  <c r="P91" i="1"/>
  <c r="T91" i="1" s="1"/>
  <c r="P59" i="1"/>
  <c r="P27" i="1"/>
  <c r="S617" i="1"/>
  <c r="S536" i="1"/>
  <c r="S520" i="1"/>
  <c r="S488" i="1"/>
  <c r="S455" i="1"/>
  <c r="S439" i="1"/>
  <c r="S423" i="1"/>
  <c r="S407" i="1"/>
  <c r="S391" i="1"/>
  <c r="S375" i="1"/>
  <c r="S359" i="1"/>
  <c r="S343" i="1"/>
  <c r="S327" i="1"/>
  <c r="S199" i="1"/>
  <c r="S167" i="1"/>
  <c r="S151" i="1"/>
  <c r="S135" i="1"/>
  <c r="S87" i="1"/>
  <c r="S71" i="1"/>
  <c r="S7" i="1"/>
  <c r="P620" i="1"/>
  <c r="T620" i="1" s="1"/>
  <c r="P539" i="1"/>
  <c r="T539" i="1" s="1"/>
  <c r="P523" i="1"/>
  <c r="T523" i="1" s="1"/>
  <c r="P491" i="1"/>
  <c r="T491" i="1" s="1"/>
  <c r="P474" i="1"/>
  <c r="T474" i="1" s="1"/>
  <c r="P458" i="1"/>
  <c r="T458" i="1" s="1"/>
  <c r="P442" i="1"/>
  <c r="T442" i="1" s="1"/>
  <c r="P426" i="1"/>
  <c r="T426" i="1" s="1"/>
  <c r="P410" i="1"/>
  <c r="T410" i="1" s="1"/>
  <c r="P394" i="1"/>
  <c r="T394" i="1" s="1"/>
  <c r="P378" i="1"/>
  <c r="T378" i="1" s="1"/>
  <c r="P362" i="1"/>
  <c r="T362" i="1" s="1"/>
  <c r="P346" i="1"/>
  <c r="T346" i="1" s="1"/>
  <c r="P330" i="1"/>
  <c r="T330" i="1" s="1"/>
  <c r="P170" i="1"/>
  <c r="P154" i="1"/>
  <c r="P122" i="1"/>
  <c r="T122" i="1" s="1"/>
  <c r="P74" i="1"/>
  <c r="T74" i="1" s="1"/>
  <c r="P58" i="1"/>
  <c r="P42" i="1"/>
  <c r="P26" i="1"/>
  <c r="S616" i="1"/>
  <c r="S535" i="1"/>
  <c r="S519" i="1"/>
  <c r="S487" i="1"/>
  <c r="S454" i="1"/>
  <c r="S438" i="1"/>
  <c r="S422" i="1"/>
  <c r="S406" i="1"/>
  <c r="S390" i="1"/>
  <c r="S374" i="1"/>
  <c r="S358" i="1"/>
  <c r="S342" i="1"/>
  <c r="S326" i="1"/>
  <c r="S198" i="1"/>
  <c r="S166" i="1"/>
  <c r="S134" i="1"/>
  <c r="S118" i="1"/>
  <c r="S86" i="1"/>
  <c r="S70" i="1"/>
  <c r="S38" i="1"/>
  <c r="S6" i="1"/>
  <c r="L455" i="1"/>
  <c r="P538" i="1"/>
  <c r="T538" i="1" s="1"/>
  <c r="P522" i="1"/>
  <c r="T522" i="1" s="1"/>
  <c r="P490" i="1"/>
  <c r="T490" i="1" s="1"/>
  <c r="P473" i="1"/>
  <c r="T473" i="1" s="1"/>
  <c r="P441" i="1"/>
  <c r="T441" i="1" s="1"/>
  <c r="P425" i="1"/>
  <c r="T425" i="1" s="1"/>
  <c r="P409" i="1"/>
  <c r="T409" i="1" s="1"/>
  <c r="P393" i="1"/>
  <c r="T393" i="1" s="1"/>
  <c r="P377" i="1"/>
  <c r="T377" i="1" s="1"/>
  <c r="P361" i="1"/>
  <c r="T361" i="1" s="1"/>
  <c r="P345" i="1"/>
  <c r="T345" i="1" s="1"/>
  <c r="P329" i="1"/>
  <c r="T329" i="1" s="1"/>
  <c r="P169" i="1"/>
  <c r="P153" i="1"/>
  <c r="P137" i="1"/>
  <c r="P89" i="1"/>
  <c r="P73" i="1"/>
  <c r="P57" i="1"/>
  <c r="T57" i="1" s="1"/>
  <c r="P25" i="1"/>
  <c r="P9" i="1"/>
  <c r="S615" i="1"/>
  <c r="S534" i="1"/>
  <c r="S518" i="1"/>
  <c r="S485" i="1"/>
  <c r="S453" i="1"/>
  <c r="S437" i="1"/>
  <c r="S421" i="1"/>
  <c r="S405" i="1"/>
  <c r="S389" i="1"/>
  <c r="S357" i="1"/>
  <c r="S341" i="1"/>
  <c r="S325" i="1"/>
  <c r="S197" i="1"/>
  <c r="S181" i="1"/>
  <c r="S165" i="1"/>
  <c r="S133" i="1"/>
  <c r="S117" i="1"/>
  <c r="S85" i="1"/>
  <c r="S69" i="1"/>
  <c r="S53" i="1"/>
  <c r="S5" i="1"/>
  <c r="L423" i="1"/>
  <c r="P618" i="1"/>
  <c r="T618" i="1" s="1"/>
  <c r="P537" i="1"/>
  <c r="T537" i="1" s="1"/>
  <c r="P521" i="1"/>
  <c r="T521" i="1" s="1"/>
  <c r="P489" i="1"/>
  <c r="T489" i="1" s="1"/>
  <c r="P472" i="1"/>
  <c r="T472" i="1" s="1"/>
  <c r="P456" i="1"/>
  <c r="T456" i="1" s="1"/>
  <c r="P440" i="1"/>
  <c r="T440" i="1" s="1"/>
  <c r="P424" i="1"/>
  <c r="T424" i="1" s="1"/>
  <c r="P408" i="1"/>
  <c r="T408" i="1" s="1"/>
  <c r="P392" i="1"/>
  <c r="T392" i="1" s="1"/>
  <c r="P376" i="1"/>
  <c r="T376" i="1" s="1"/>
  <c r="P360" i="1"/>
  <c r="T360" i="1" s="1"/>
  <c r="P344" i="1"/>
  <c r="T344" i="1" s="1"/>
  <c r="P200" i="1"/>
  <c r="P184" i="1"/>
  <c r="P168" i="1"/>
  <c r="T168" i="1" s="1"/>
  <c r="P152" i="1"/>
  <c r="P136" i="1"/>
  <c r="P88" i="1"/>
  <c r="P72" i="1"/>
  <c r="P40" i="1"/>
  <c r="P24" i="1"/>
  <c r="T24" i="1" s="1"/>
  <c r="P8" i="1"/>
  <c r="S614" i="1"/>
  <c r="S533" i="1"/>
  <c r="S484" i="1"/>
  <c r="S452" i="1"/>
  <c r="S436" i="1"/>
  <c r="S420" i="1"/>
  <c r="S404" i="1"/>
  <c r="S388" i="1"/>
  <c r="S340" i="1"/>
  <c r="S324" i="1"/>
  <c r="S180" i="1"/>
  <c r="S164" i="1"/>
  <c r="S132" i="1"/>
  <c r="S116" i="1"/>
  <c r="S84" i="1"/>
  <c r="S68" i="1"/>
  <c r="S52" i="1"/>
  <c r="S36" i="1"/>
  <c r="S20" i="1"/>
  <c r="S4" i="1"/>
  <c r="L407" i="1"/>
  <c r="P375" i="1"/>
  <c r="T375" i="1" s="1"/>
  <c r="L486" i="1"/>
  <c r="S486" i="1"/>
  <c r="K77" i="5"/>
  <c r="K75" i="5"/>
  <c r="K76" i="5"/>
  <c r="K72" i="5"/>
  <c r="J79" i="5"/>
  <c r="M79" i="5" s="1"/>
  <c r="J78" i="5"/>
  <c r="M78" i="5" s="1"/>
  <c r="J77" i="5"/>
  <c r="J76" i="5"/>
  <c r="M76" i="5" s="1"/>
  <c r="J75" i="5"/>
  <c r="J74" i="5"/>
  <c r="K74" i="5" s="1"/>
  <c r="J73" i="5"/>
  <c r="K73" i="5" s="1"/>
  <c r="J72" i="5"/>
  <c r="M72" i="5" s="1"/>
  <c r="J71" i="5"/>
  <c r="M71" i="5" s="1"/>
  <c r="M77" i="5"/>
  <c r="M75" i="5"/>
  <c r="M74" i="5"/>
  <c r="I41" i="7"/>
  <c r="K41" i="7" s="1"/>
  <c r="I40" i="7"/>
  <c r="K40" i="7" s="1"/>
  <c r="I39" i="7"/>
  <c r="I38" i="7"/>
  <c r="I37" i="7"/>
  <c r="K37" i="7" s="1"/>
  <c r="I36" i="7"/>
  <c r="K36" i="7" s="1"/>
  <c r="I35" i="7"/>
  <c r="K35" i="7" s="1"/>
  <c r="I34" i="7"/>
  <c r="K34" i="7" s="1"/>
  <c r="I33" i="7"/>
  <c r="I29" i="7"/>
  <c r="K29" i="7" s="1"/>
  <c r="I28" i="7"/>
  <c r="K28" i="7" s="1"/>
  <c r="I27" i="7"/>
  <c r="K27" i="7" s="1"/>
  <c r="I32" i="7"/>
  <c r="K32" i="7" s="1"/>
  <c r="I31" i="7"/>
  <c r="K31" i="7" s="1"/>
  <c r="I30" i="7"/>
  <c r="K30" i="7" s="1"/>
  <c r="I26" i="7"/>
  <c r="K26" i="7" s="1"/>
  <c r="I25" i="7"/>
  <c r="I24" i="7"/>
  <c r="K24" i="7" s="1"/>
  <c r="I23" i="7"/>
  <c r="I22" i="7"/>
  <c r="I21" i="7"/>
  <c r="K21" i="7" s="1"/>
  <c r="I17" i="7"/>
  <c r="I16" i="7"/>
  <c r="K16" i="7" s="1"/>
  <c r="I15" i="7"/>
  <c r="K15" i="7" s="1"/>
  <c r="I20" i="7"/>
  <c r="I19" i="7"/>
  <c r="K19" i="7" s="1"/>
  <c r="I18" i="7"/>
  <c r="I14" i="7"/>
  <c r="K14" i="7" s="1"/>
  <c r="I13" i="7"/>
  <c r="K13" i="7" s="1"/>
  <c r="I12" i="7"/>
  <c r="K12" i="7" s="1"/>
  <c r="I11" i="7"/>
  <c r="K11" i="7" s="1"/>
  <c r="I10" i="7"/>
  <c r="I9" i="7"/>
  <c r="I8" i="7"/>
  <c r="K8" i="7" s="1"/>
  <c r="I7" i="7"/>
  <c r="I6" i="7"/>
  <c r="K6" i="7" s="1"/>
  <c r="I5" i="7"/>
  <c r="K5" i="7" s="1"/>
  <c r="I4" i="7"/>
  <c r="K4" i="7" s="1"/>
  <c r="I3" i="7"/>
  <c r="K3" i="7" s="1"/>
  <c r="K38" i="7"/>
  <c r="K39" i="7"/>
  <c r="K20" i="7"/>
  <c r="K7" i="7"/>
  <c r="K25" i="7"/>
  <c r="K23" i="7"/>
  <c r="K22" i="7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3" i="3"/>
  <c r="J70" i="5"/>
  <c r="M70" i="5" s="1"/>
  <c r="J69" i="5"/>
  <c r="M69" i="5" s="1"/>
  <c r="J68" i="5"/>
  <c r="M68" i="5" s="1"/>
  <c r="J67" i="5"/>
  <c r="K67" i="5" s="1"/>
  <c r="J66" i="5"/>
  <c r="K66" i="5" s="1"/>
  <c r="J65" i="5"/>
  <c r="K65" i="5" s="1"/>
  <c r="J64" i="5"/>
  <c r="M64" i="5" s="1"/>
  <c r="J63" i="5"/>
  <c r="M63" i="5" s="1"/>
  <c r="J62" i="5"/>
  <c r="M62" i="5" s="1"/>
  <c r="J61" i="5"/>
  <c r="M61" i="5" s="1"/>
  <c r="J60" i="5"/>
  <c r="M60" i="5" s="1"/>
  <c r="J59" i="5"/>
  <c r="M59" i="5" s="1"/>
  <c r="J58" i="5"/>
  <c r="M58" i="5" s="1"/>
  <c r="J57" i="5"/>
  <c r="M57" i="5" s="1"/>
  <c r="J56" i="5"/>
  <c r="K56" i="5" s="1"/>
  <c r="J55" i="5"/>
  <c r="M55" i="5" s="1"/>
  <c r="J54" i="5"/>
  <c r="M54" i="5" s="1"/>
  <c r="J53" i="5"/>
  <c r="M53" i="5" s="1"/>
  <c r="J52" i="5"/>
  <c r="M52" i="5" s="1"/>
  <c r="J51" i="5"/>
  <c r="K51" i="5" s="1"/>
  <c r="J50" i="5"/>
  <c r="M50" i="5" s="1"/>
  <c r="M49" i="5"/>
  <c r="J49" i="5"/>
  <c r="K49" i="5" s="1"/>
  <c r="J48" i="5"/>
  <c r="M48" i="5" s="1"/>
  <c r="J47" i="5"/>
  <c r="M47" i="5" s="1"/>
  <c r="J46" i="5"/>
  <c r="M46" i="5" s="1"/>
  <c r="J45" i="5"/>
  <c r="M45" i="5" s="1"/>
  <c r="J44" i="5"/>
  <c r="M44" i="5" s="1"/>
  <c r="J43" i="5"/>
  <c r="M43" i="5" s="1"/>
  <c r="J42" i="5"/>
  <c r="M42" i="5" s="1"/>
  <c r="J41" i="5"/>
  <c r="M41" i="5" s="1"/>
  <c r="J40" i="5"/>
  <c r="K40" i="5" s="1"/>
  <c r="J39" i="5"/>
  <c r="K39" i="5" s="1"/>
  <c r="J38" i="5"/>
  <c r="K38" i="5" s="1"/>
  <c r="J37" i="5"/>
  <c r="M37" i="5" s="1"/>
  <c r="J36" i="5"/>
  <c r="K36" i="5" s="1"/>
  <c r="J35" i="5"/>
  <c r="K35" i="5" s="1"/>
  <c r="J34" i="5"/>
  <c r="K34" i="5" s="1"/>
  <c r="J33" i="5"/>
  <c r="M33" i="5" s="1"/>
  <c r="J32" i="5"/>
  <c r="M32" i="5" s="1"/>
  <c r="J31" i="5"/>
  <c r="M31" i="5" s="1"/>
  <c r="J30" i="5"/>
  <c r="K30" i="5" s="1"/>
  <c r="J29" i="5"/>
  <c r="M29" i="5" s="1"/>
  <c r="M28" i="5"/>
  <c r="K28" i="5"/>
  <c r="J28" i="5"/>
  <c r="J27" i="5"/>
  <c r="M27" i="5" s="1"/>
  <c r="J26" i="5"/>
  <c r="M26" i="5" s="1"/>
  <c r="J25" i="5"/>
  <c r="M25" i="5" s="1"/>
  <c r="J24" i="5"/>
  <c r="M24" i="5" s="1"/>
  <c r="J23" i="5"/>
  <c r="M23" i="5" s="1"/>
  <c r="J22" i="5"/>
  <c r="K22" i="5" s="1"/>
  <c r="J21" i="5"/>
  <c r="M21" i="5" s="1"/>
  <c r="J20" i="5"/>
  <c r="K20" i="5" s="1"/>
  <c r="J19" i="5"/>
  <c r="K19" i="5" s="1"/>
  <c r="J18" i="5"/>
  <c r="K18" i="5" s="1"/>
  <c r="J17" i="5"/>
  <c r="K17" i="5" s="1"/>
  <c r="J16" i="5"/>
  <c r="M16" i="5" s="1"/>
  <c r="J15" i="5"/>
  <c r="M15" i="5" s="1"/>
  <c r="J14" i="5"/>
  <c r="M14" i="5" s="1"/>
  <c r="J13" i="5"/>
  <c r="K13" i="5" s="1"/>
  <c r="J12" i="5"/>
  <c r="M12" i="5" s="1"/>
  <c r="J11" i="5"/>
  <c r="M11" i="5" s="1"/>
  <c r="J10" i="5"/>
  <c r="M10" i="5" s="1"/>
  <c r="J9" i="5"/>
  <c r="M9" i="5" s="1"/>
  <c r="J8" i="5"/>
  <c r="M8" i="5" s="1"/>
  <c r="J7" i="5"/>
  <c r="K7" i="5" s="1"/>
  <c r="J6" i="5"/>
  <c r="M6" i="5" s="1"/>
  <c r="J5" i="5"/>
  <c r="M5" i="5" s="1"/>
  <c r="J4" i="5"/>
  <c r="M4" i="5" s="1"/>
  <c r="J3" i="5"/>
  <c r="M3" i="5" s="1"/>
  <c r="K78" i="5" l="1"/>
  <c r="M38" i="5"/>
  <c r="K79" i="5"/>
  <c r="K71" i="5"/>
  <c r="M73" i="5"/>
  <c r="K5" i="5"/>
  <c r="K12" i="5"/>
  <c r="K10" i="7"/>
  <c r="K9" i="7"/>
  <c r="K17" i="7"/>
  <c r="K33" i="7"/>
  <c r="K18" i="7"/>
  <c r="M17" i="5"/>
  <c r="K63" i="5"/>
  <c r="K31" i="5"/>
  <c r="K54" i="5"/>
  <c r="M65" i="5"/>
  <c r="M20" i="5"/>
  <c r="K33" i="5"/>
  <c r="K44" i="5"/>
  <c r="M22" i="5"/>
  <c r="M36" i="5"/>
  <c r="K47" i="5"/>
  <c r="K15" i="5"/>
  <c r="K60" i="5"/>
  <c r="K70" i="5"/>
  <c r="M39" i="5"/>
  <c r="M18" i="5"/>
  <c r="K50" i="5"/>
  <c r="M34" i="5"/>
  <c r="M56" i="5"/>
  <c r="K14" i="5"/>
  <c r="K46" i="5"/>
  <c r="M51" i="5"/>
  <c r="K62" i="5"/>
  <c r="M67" i="5"/>
  <c r="K61" i="5"/>
  <c r="K8" i="5"/>
  <c r="K24" i="5"/>
  <c r="M40" i="5"/>
  <c r="M19" i="5"/>
  <c r="M30" i="5"/>
  <c r="K41" i="5"/>
  <c r="K57" i="5"/>
  <c r="M7" i="5"/>
  <c r="M13" i="5"/>
  <c r="M35" i="5"/>
  <c r="K9" i="5"/>
  <c r="K25" i="5"/>
  <c r="K4" i="5"/>
  <c r="K52" i="5"/>
  <c r="K68" i="5"/>
  <c r="M66" i="5"/>
  <c r="K55" i="5"/>
  <c r="K10" i="5"/>
  <c r="K26" i="5"/>
  <c r="K42" i="5"/>
  <c r="K58" i="5"/>
  <c r="K45" i="5"/>
  <c r="K21" i="5"/>
  <c r="K37" i="5"/>
  <c r="K53" i="5"/>
  <c r="K69" i="5"/>
  <c r="K23" i="5"/>
  <c r="K16" i="5"/>
  <c r="K32" i="5"/>
  <c r="K48" i="5"/>
  <c r="K64" i="5"/>
  <c r="K29" i="5"/>
  <c r="K3" i="5"/>
  <c r="K11" i="5"/>
  <c r="K27" i="5"/>
  <c r="K43" i="5"/>
  <c r="K59" i="5"/>
  <c r="K6" i="5"/>
  <c r="A495" i="1"/>
  <c r="A494" i="1"/>
  <c r="A484" i="1"/>
  <c r="A488" i="1" s="1"/>
  <c r="A492" i="1" s="1"/>
  <c r="B467" i="1"/>
  <c r="A467" i="1"/>
  <c r="B456" i="1"/>
  <c r="B458" i="1" s="1"/>
  <c r="B460" i="1" s="1"/>
  <c r="B462" i="1" s="1"/>
  <c r="B464" i="1" s="1"/>
  <c r="B466" i="1" s="1"/>
  <c r="A456" i="1"/>
  <c r="A458" i="1" s="1"/>
  <c r="A460" i="1" s="1"/>
  <c r="A462" i="1" s="1"/>
  <c r="A464" i="1" s="1"/>
  <c r="A466" i="1" s="1"/>
  <c r="B448" i="1"/>
  <c r="B449" i="1" s="1"/>
  <c r="B450" i="1" s="1"/>
  <c r="B451" i="1" s="1"/>
  <c r="B452" i="1" s="1"/>
  <c r="B453" i="1" s="1"/>
  <c r="A448" i="1"/>
  <c r="A449" i="1" s="1"/>
  <c r="A450" i="1" s="1"/>
  <c r="A451" i="1" s="1"/>
  <c r="A452" i="1" s="1"/>
  <c r="A453" i="1" s="1"/>
  <c r="B445" i="1"/>
  <c r="B446" i="1" s="1"/>
  <c r="A445" i="1"/>
  <c r="A446" i="1" s="1"/>
  <c r="A427" i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383" i="1"/>
  <c r="A384" i="1" s="1"/>
  <c r="A386" i="1" s="1"/>
  <c r="A387" i="1" s="1"/>
  <c r="A388" i="1" s="1"/>
  <c r="A389" i="1" s="1"/>
  <c r="A390" i="1" s="1"/>
  <c r="A391" i="1" s="1"/>
  <c r="A368" i="1"/>
  <c r="A369" i="1" s="1"/>
  <c r="A370" i="1" s="1"/>
  <c r="A371" i="1" s="1"/>
  <c r="A372" i="1" s="1"/>
  <c r="A373" i="1" s="1"/>
  <c r="A362" i="1"/>
  <c r="A363" i="1" s="1"/>
  <c r="A364" i="1" s="1"/>
  <c r="A365" i="1" s="1"/>
  <c r="A366" i="1" s="1"/>
  <c r="A358" i="1"/>
  <c r="A359" i="1" s="1"/>
  <c r="C320" i="1"/>
  <c r="C316" i="1"/>
  <c r="C312" i="1"/>
  <c r="C308" i="1"/>
  <c r="C304" i="1"/>
  <c r="C300" i="1"/>
  <c r="C298" i="1"/>
  <c r="T298" i="1" s="1"/>
  <c r="C296" i="1"/>
  <c r="T296" i="1" s="1"/>
  <c r="C294" i="1"/>
  <c r="T294" i="1" s="1"/>
  <c r="C292" i="1"/>
  <c r="T292" i="1" s="1"/>
  <c r="C290" i="1"/>
  <c r="T290" i="1" s="1"/>
  <c r="C288" i="1"/>
  <c r="T288" i="1" s="1"/>
  <c r="C286" i="1"/>
  <c r="T286" i="1" s="1"/>
  <c r="C284" i="1"/>
  <c r="T284" i="1" s="1"/>
  <c r="C282" i="1"/>
  <c r="T282" i="1" s="1"/>
  <c r="C280" i="1"/>
  <c r="T280" i="1" s="1"/>
  <c r="C276" i="1"/>
  <c r="C272" i="1"/>
  <c r="C268" i="1"/>
  <c r="C266" i="1"/>
  <c r="T266" i="1" s="1"/>
  <c r="C264" i="1"/>
  <c r="T264" i="1" s="1"/>
  <c r="C262" i="1"/>
  <c r="T262" i="1" s="1"/>
  <c r="C260" i="1"/>
  <c r="T260" i="1" s="1"/>
  <c r="A259" i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C258" i="1"/>
  <c r="T258" i="1" s="1"/>
  <c r="A257" i="1"/>
  <c r="A258" i="1" s="1"/>
  <c r="C256" i="1"/>
  <c r="T256" i="1" s="1"/>
  <c r="A255" i="1"/>
  <c r="A256" i="1" s="1"/>
  <c r="C254" i="1"/>
  <c r="T254" i="1" s="1"/>
  <c r="A254" i="1"/>
  <c r="C252" i="1"/>
  <c r="T252" i="1" s="1"/>
  <c r="C251" i="1"/>
  <c r="T251" i="1" s="1"/>
  <c r="C250" i="1"/>
  <c r="T250" i="1" s="1"/>
  <c r="C249" i="1"/>
  <c r="T249" i="1" s="1"/>
  <c r="C246" i="1"/>
  <c r="T246" i="1" s="1"/>
  <c r="C241" i="1"/>
  <c r="C238" i="1"/>
  <c r="T238" i="1" s="1"/>
  <c r="C236" i="1"/>
  <c r="T236" i="1" s="1"/>
  <c r="C231" i="1"/>
  <c r="C230" i="1"/>
  <c r="T230" i="1" s="1"/>
  <c r="C229" i="1"/>
  <c r="T229" i="1" s="1"/>
  <c r="C226" i="1"/>
  <c r="T226" i="1" s="1"/>
  <c r="C221" i="1"/>
  <c r="C220" i="1"/>
  <c r="T220" i="1" s="1"/>
  <c r="C219" i="1"/>
  <c r="T219" i="1" s="1"/>
  <c r="C216" i="1"/>
  <c r="T216" i="1" s="1"/>
  <c r="C211" i="1"/>
  <c r="C210" i="1"/>
  <c r="T210" i="1" s="1"/>
  <c r="C209" i="1"/>
  <c r="T209" i="1" s="1"/>
  <c r="C206" i="1"/>
  <c r="T206" i="1" s="1"/>
  <c r="C201" i="1"/>
  <c r="C200" i="1"/>
  <c r="T200" i="1" s="1"/>
  <c r="C199" i="1"/>
  <c r="T199" i="1" s="1"/>
  <c r="C196" i="1"/>
  <c r="T196" i="1" s="1"/>
  <c r="C188" i="1"/>
  <c r="C182" i="1"/>
  <c r="C169" i="1"/>
  <c r="T169" i="1" s="1"/>
  <c r="C165" i="1"/>
  <c r="T165" i="1" s="1"/>
  <c r="C148" i="1"/>
  <c r="C144" i="1"/>
  <c r="C130" i="1"/>
  <c r="T130" i="1" s="1"/>
  <c r="C127" i="1"/>
  <c r="T127" i="1" s="1"/>
  <c r="C123" i="1"/>
  <c r="T123" i="1" s="1"/>
  <c r="C119" i="1"/>
  <c r="C116" i="1"/>
  <c r="T116" i="1" s="1"/>
  <c r="C112" i="1"/>
  <c r="T112" i="1" s="1"/>
  <c r="C106" i="1"/>
  <c r="C102" i="1"/>
  <c r="C96" i="1"/>
  <c r="T96" i="1" s="1"/>
  <c r="C92" i="1"/>
  <c r="T92" i="1" s="1"/>
  <c r="C82" i="1"/>
  <c r="T82" i="1" s="1"/>
  <c r="C79" i="1"/>
  <c r="C75" i="1"/>
  <c r="C65" i="1"/>
  <c r="T65" i="1" s="1"/>
  <c r="C62" i="1"/>
  <c r="T62" i="1" s="1"/>
  <c r="C58" i="1"/>
  <c r="T58" i="1" s="1"/>
  <c r="C54" i="1"/>
  <c r="C51" i="1"/>
  <c r="T51" i="1" s="1"/>
  <c r="C47" i="1"/>
  <c r="T47" i="1" s="1"/>
  <c r="C43" i="1"/>
  <c r="C40" i="1"/>
  <c r="T40" i="1" s="1"/>
  <c r="C36" i="1"/>
  <c r="T36" i="1" s="1"/>
  <c r="C32" i="1"/>
  <c r="C29" i="1"/>
  <c r="T29" i="1" s="1"/>
  <c r="C25" i="1"/>
  <c r="T25" i="1" s="1"/>
  <c r="C21" i="1"/>
  <c r="C19" i="1"/>
  <c r="T19" i="1" s="1"/>
  <c r="C18" i="1"/>
  <c r="T18" i="1" s="1"/>
  <c r="C14" i="1"/>
  <c r="T14" i="1" s="1"/>
  <c r="C10" i="1"/>
  <c r="C7" i="1"/>
  <c r="T7" i="1" s="1"/>
  <c r="C3" i="1"/>
  <c r="T3" i="1" s="1"/>
  <c r="C26" i="1" l="1"/>
  <c r="T26" i="1" s="1"/>
  <c r="C97" i="1"/>
  <c r="T97" i="1" s="1"/>
  <c r="C239" i="1"/>
  <c r="T239" i="1" s="1"/>
  <c r="C305" i="1"/>
  <c r="T304" i="1"/>
  <c r="C273" i="1"/>
  <c r="T272" i="1"/>
  <c r="C317" i="1"/>
  <c r="T316" i="1"/>
  <c r="C313" i="1"/>
  <c r="T312" i="1"/>
  <c r="C37" i="1"/>
  <c r="C113" i="1"/>
  <c r="T113" i="1" s="1"/>
  <c r="C44" i="1"/>
  <c r="T43" i="1"/>
  <c r="C120" i="1"/>
  <c r="T119" i="1"/>
  <c r="C48" i="1"/>
  <c r="T48" i="1" s="1"/>
  <c r="C124" i="1"/>
  <c r="T124" i="1" s="1"/>
  <c r="C212" i="1"/>
  <c r="T212" i="1" s="1"/>
  <c r="T211" i="1"/>
  <c r="C277" i="1"/>
  <c r="T276" i="1"/>
  <c r="C128" i="1"/>
  <c r="T128" i="1" s="1"/>
  <c r="C30" i="1"/>
  <c r="T30" i="1" s="1"/>
  <c r="C33" i="1"/>
  <c r="T32" i="1"/>
  <c r="C269" i="1"/>
  <c r="T268" i="1"/>
  <c r="C117" i="1"/>
  <c r="T117" i="1" s="1"/>
  <c r="C131" i="1"/>
  <c r="T131" i="1" s="1"/>
  <c r="C107" i="1"/>
  <c r="T106" i="1"/>
  <c r="C41" i="1"/>
  <c r="C55" i="1"/>
  <c r="T54" i="1"/>
  <c r="C145" i="1"/>
  <c r="T144" i="1"/>
  <c r="C8" i="1"/>
  <c r="T8" i="1" s="1"/>
  <c r="C63" i="1"/>
  <c r="T63" i="1" s="1"/>
  <c r="C149" i="1"/>
  <c r="T148" i="1"/>
  <c r="C222" i="1"/>
  <c r="T222" i="1" s="1"/>
  <c r="T221" i="1"/>
  <c r="C309" i="1"/>
  <c r="T308" i="1"/>
  <c r="C52" i="1"/>
  <c r="T52" i="1" s="1"/>
  <c r="C4" i="1"/>
  <c r="T4" i="1" s="1"/>
  <c r="C59" i="1"/>
  <c r="T59" i="1" s="1"/>
  <c r="C66" i="1"/>
  <c r="T66" i="1" s="1"/>
  <c r="C166" i="1"/>
  <c r="T166" i="1" s="1"/>
  <c r="C103" i="1"/>
  <c r="T102" i="1"/>
  <c r="C202" i="1"/>
  <c r="T202" i="1" s="1"/>
  <c r="T201" i="1"/>
  <c r="C321" i="1"/>
  <c r="T320" i="1"/>
  <c r="C11" i="1"/>
  <c r="T10" i="1"/>
  <c r="C15" i="1"/>
  <c r="T15" i="1" s="1"/>
  <c r="C76" i="1"/>
  <c r="T75" i="1"/>
  <c r="C170" i="1"/>
  <c r="T170" i="1" s="1"/>
  <c r="C80" i="1"/>
  <c r="T79" i="1"/>
  <c r="C20" i="1"/>
  <c r="T20" i="1" s="1"/>
  <c r="C83" i="1"/>
  <c r="T83" i="1" s="1"/>
  <c r="C189" i="1"/>
  <c r="T188" i="1"/>
  <c r="C232" i="1"/>
  <c r="T232" i="1" s="1"/>
  <c r="T231" i="1"/>
  <c r="C242" i="1"/>
  <c r="T242" i="1" s="1"/>
  <c r="T241" i="1"/>
  <c r="C183" i="1"/>
  <c r="T182" i="1"/>
  <c r="C22" i="1"/>
  <c r="T21" i="1"/>
  <c r="C93" i="1"/>
  <c r="T93" i="1" s="1"/>
  <c r="C301" i="1"/>
  <c r="T300" i="1"/>
  <c r="C140" i="1"/>
  <c r="T140" i="1" s="1"/>
  <c r="C161" i="1"/>
  <c r="T161" i="1" s="1"/>
  <c r="C129" i="1" l="1"/>
  <c r="T129" i="1" s="1"/>
  <c r="C38" i="1"/>
  <c r="T38" i="1" s="1"/>
  <c r="T37" i="1"/>
  <c r="C12" i="1"/>
  <c r="T12" i="1" s="1"/>
  <c r="T11" i="1"/>
  <c r="C53" i="1"/>
  <c r="T53" i="1" s="1"/>
  <c r="C42" i="1"/>
  <c r="T42" i="1" s="1"/>
  <c r="T41" i="1"/>
  <c r="C278" i="1"/>
  <c r="T278" i="1" s="1"/>
  <c r="T277" i="1"/>
  <c r="C314" i="1"/>
  <c r="T314" i="1" s="1"/>
  <c r="T313" i="1"/>
  <c r="C162" i="1"/>
  <c r="T162" i="1" s="1"/>
  <c r="C190" i="1"/>
  <c r="T190" i="1" s="1"/>
  <c r="T189" i="1"/>
  <c r="C322" i="1"/>
  <c r="T322" i="1" s="1"/>
  <c r="T321" i="1"/>
  <c r="C310" i="1"/>
  <c r="T310" i="1" s="1"/>
  <c r="T309" i="1"/>
  <c r="C108" i="1"/>
  <c r="T107" i="1"/>
  <c r="C318" i="1"/>
  <c r="T318" i="1" s="1"/>
  <c r="T317" i="1"/>
  <c r="C5" i="1"/>
  <c r="T5" i="1" s="1"/>
  <c r="C141" i="1"/>
  <c r="T141" i="1" s="1"/>
  <c r="C84" i="1"/>
  <c r="T84" i="1" s="1"/>
  <c r="C132" i="1"/>
  <c r="T132" i="1" s="1"/>
  <c r="C125" i="1"/>
  <c r="T125" i="1" s="1"/>
  <c r="C274" i="1"/>
  <c r="T274" i="1" s="1"/>
  <c r="T273" i="1"/>
  <c r="C16" i="1"/>
  <c r="T16" i="1" s="1"/>
  <c r="C49" i="1"/>
  <c r="T49" i="1" s="1"/>
  <c r="C94" i="1"/>
  <c r="T94" i="1" s="1"/>
  <c r="C81" i="1"/>
  <c r="T81" i="1" s="1"/>
  <c r="T80" i="1"/>
  <c r="C167" i="1"/>
  <c r="T167" i="1" s="1"/>
  <c r="C64" i="1"/>
  <c r="T64" i="1" s="1"/>
  <c r="C270" i="1"/>
  <c r="T270" i="1" s="1"/>
  <c r="T269" i="1"/>
  <c r="C121" i="1"/>
  <c r="T121" i="1" s="1"/>
  <c r="T120" i="1"/>
  <c r="C240" i="1"/>
  <c r="T240" i="1" s="1"/>
  <c r="C56" i="1"/>
  <c r="T56" i="1" s="1"/>
  <c r="T55" i="1"/>
  <c r="C104" i="1"/>
  <c r="T104" i="1" s="1"/>
  <c r="T103" i="1"/>
  <c r="C118" i="1"/>
  <c r="T118" i="1" s="1"/>
  <c r="C171" i="1"/>
  <c r="T171" i="1" s="1"/>
  <c r="C34" i="1"/>
  <c r="T34" i="1" s="1"/>
  <c r="T33" i="1"/>
  <c r="C98" i="1"/>
  <c r="T98" i="1" s="1"/>
  <c r="C302" i="1"/>
  <c r="T302" i="1" s="1"/>
  <c r="T301" i="1"/>
  <c r="C150" i="1"/>
  <c r="T149" i="1"/>
  <c r="C306" i="1"/>
  <c r="T306" i="1" s="1"/>
  <c r="T305" i="1"/>
  <c r="C23" i="1"/>
  <c r="T23" i="1" s="1"/>
  <c r="T22" i="1"/>
  <c r="C67" i="1"/>
  <c r="T67" i="1" s="1"/>
  <c r="C9" i="1"/>
  <c r="T9" i="1" s="1"/>
  <c r="C45" i="1"/>
  <c r="T45" i="1" s="1"/>
  <c r="T44" i="1"/>
  <c r="C184" i="1"/>
  <c r="T184" i="1" s="1"/>
  <c r="T183" i="1"/>
  <c r="C77" i="1"/>
  <c r="T77" i="1" s="1"/>
  <c r="T76" i="1"/>
  <c r="C60" i="1"/>
  <c r="T60" i="1" s="1"/>
  <c r="C146" i="1"/>
  <c r="T146" i="1" s="1"/>
  <c r="T145" i="1"/>
  <c r="C31" i="1"/>
  <c r="T31" i="1" s="1"/>
  <c r="C114" i="1"/>
  <c r="T114" i="1" s="1"/>
  <c r="C27" i="1"/>
  <c r="T27" i="1" s="1"/>
  <c r="C172" i="1" l="1"/>
  <c r="T172" i="1" s="1"/>
  <c r="C85" i="1"/>
  <c r="T85" i="1" s="1"/>
  <c r="C163" i="1"/>
  <c r="T163" i="1" s="1"/>
  <c r="C152" i="1"/>
  <c r="T152" i="1" s="1"/>
  <c r="T150" i="1"/>
  <c r="C109" i="1"/>
  <c r="T108" i="1"/>
  <c r="C68" i="1"/>
  <c r="T68" i="1" s="1"/>
  <c r="C142" i="1"/>
  <c r="T142" i="1" s="1"/>
  <c r="C99" i="1"/>
  <c r="C185" i="1"/>
  <c r="C133" i="1"/>
  <c r="T133" i="1" s="1"/>
  <c r="C191" i="1"/>
  <c r="C69" i="1" l="1"/>
  <c r="T69" i="1" s="1"/>
  <c r="C153" i="1"/>
  <c r="T153" i="1" s="1"/>
  <c r="C100" i="1"/>
  <c r="T100" i="1" s="1"/>
  <c r="T99" i="1"/>
  <c r="C134" i="1"/>
  <c r="T134" i="1" s="1"/>
  <c r="C86" i="1"/>
  <c r="T86" i="1" s="1"/>
  <c r="C192" i="1"/>
  <c r="T192" i="1" s="1"/>
  <c r="T191" i="1"/>
  <c r="C110" i="1"/>
  <c r="T110" i="1" s="1"/>
  <c r="T109" i="1"/>
  <c r="C186" i="1"/>
  <c r="T186" i="1" s="1"/>
  <c r="T185" i="1"/>
  <c r="C173" i="1"/>
  <c r="T173" i="1" s="1"/>
  <c r="C154" i="1" l="1"/>
  <c r="T154" i="1" s="1"/>
  <c r="C87" i="1"/>
  <c r="T87" i="1" s="1"/>
  <c r="C135" i="1"/>
  <c r="T135" i="1" s="1"/>
  <c r="C174" i="1"/>
  <c r="T174" i="1" s="1"/>
  <c r="C70" i="1"/>
  <c r="T70" i="1" s="1"/>
  <c r="C175" i="1" l="1"/>
  <c r="T175" i="1" s="1"/>
  <c r="C136" i="1"/>
  <c r="T136" i="1" s="1"/>
  <c r="C71" i="1"/>
  <c r="T71" i="1" s="1"/>
  <c r="C88" i="1"/>
  <c r="T88" i="1" s="1"/>
  <c r="C155" i="1"/>
  <c r="T155" i="1" s="1"/>
  <c r="C156" i="1" l="1"/>
  <c r="T156" i="1" s="1"/>
  <c r="C89" i="1"/>
  <c r="T89" i="1" s="1"/>
  <c r="C72" i="1"/>
  <c r="T72" i="1" s="1"/>
  <c r="C137" i="1"/>
  <c r="T137" i="1" s="1"/>
  <c r="C176" i="1"/>
  <c r="T176" i="1" s="1"/>
  <c r="C73" i="1" l="1"/>
  <c r="T73" i="1" s="1"/>
  <c r="C90" i="1"/>
  <c r="T90" i="1" s="1"/>
  <c r="C177" i="1"/>
  <c r="T177" i="1" s="1"/>
  <c r="C138" i="1"/>
  <c r="T138" i="1" s="1"/>
  <c r="C157" i="1"/>
  <c r="T157" i="1" s="1"/>
  <c r="C158" i="1" l="1"/>
  <c r="T158" i="1" s="1"/>
  <c r="C178" i="1"/>
  <c r="T178" i="1" s="1"/>
  <c r="C179" i="1" l="1"/>
  <c r="T179" i="1" s="1"/>
  <c r="C159" i="1"/>
  <c r="T159" i="1" s="1"/>
  <c r="C180" i="1" l="1"/>
  <c r="T180" i="1" s="1"/>
</calcChain>
</file>

<file path=xl/sharedStrings.xml><?xml version="1.0" encoding="utf-8"?>
<sst xmlns="http://schemas.openxmlformats.org/spreadsheetml/2006/main" count="12562" uniqueCount="4671">
  <si>
    <t>类</t>
  </si>
  <si>
    <t>产品特点</t>
  </si>
  <si>
    <r>
      <rPr>
        <b/>
        <sz val="18"/>
        <color theme="7" tint="-0.249977111117893"/>
        <rFont val="宋体"/>
        <family val="3"/>
        <charset val="134"/>
      </rPr>
      <t xml:space="preserve">  产品名称</t>
    </r>
    <r>
      <rPr>
        <b/>
        <sz val="18"/>
        <color theme="0"/>
        <rFont val="宋体"/>
        <family val="3"/>
        <charset val="134"/>
      </rPr>
      <t xml:space="preserve">__    </t>
    </r>
  </si>
  <si>
    <t>货号</t>
  </si>
  <si>
    <t>型号</t>
  </si>
  <si>
    <t>包装</t>
  </si>
  <si>
    <t xml:space="preserve">箱装      </t>
  </si>
  <si>
    <t>折扣</t>
  </si>
  <si>
    <t>数量</t>
  </si>
  <si>
    <t>目录价(元）</t>
  </si>
  <si>
    <t>合计价格（元）</t>
  </si>
  <si>
    <r>
      <rPr>
        <b/>
        <sz val="14"/>
        <color theme="7" tint="-0.249977111117893"/>
        <rFont val="宋体"/>
        <family val="3"/>
        <charset val="134"/>
      </rPr>
      <t xml:space="preserve">规格        </t>
    </r>
    <r>
      <rPr>
        <b/>
        <sz val="11"/>
        <color theme="7" tint="-0.249977111117893"/>
        <rFont val="Calibri"/>
        <family val="2"/>
      </rPr>
      <t>μ</t>
    </r>
    <r>
      <rPr>
        <b/>
        <sz val="11"/>
        <color theme="7" tint="-0.249977111117893"/>
        <rFont val="宋体"/>
        <family val="3"/>
        <charset val="134"/>
      </rPr>
      <t>L/cm</t>
    </r>
    <r>
      <rPr>
        <b/>
        <vertAlign val="superscript"/>
        <sz val="11"/>
        <color theme="7" tint="-0.249977111117893"/>
        <rFont val="宋体"/>
        <family val="3"/>
        <charset val="134"/>
      </rPr>
      <t>2</t>
    </r>
  </si>
  <si>
    <t>中包装</t>
  </si>
  <si>
    <t>中包装数量</t>
  </si>
  <si>
    <t>中包装价格（元）</t>
  </si>
  <si>
    <t>最小PIC</t>
  </si>
  <si>
    <t>箱装PIC数量</t>
  </si>
  <si>
    <t>PIC价格（元）</t>
  </si>
  <si>
    <t>描述</t>
  </si>
  <si>
    <t>Description</t>
  </si>
  <si>
    <t>备注</t>
  </si>
  <si>
    <t>通用移液吸头</t>
  </si>
  <si>
    <t>最优化的吸头全新模具内壁斜度设计保证与主流移液器完美贴合，从而充分保证气密性；精确的刻度线保证每一次的移液精准；多功能盒装为专利创新产品。</t>
  </si>
  <si>
    <t>10μL移液吸头</t>
  </si>
  <si>
    <t xml:space="preserve">  1000个/袋，5袋/箱</t>
  </si>
  <si>
    <t>箱</t>
  </si>
  <si>
    <t xml:space="preserve"> 0.2-10</t>
  </si>
  <si>
    <t>袋</t>
  </si>
  <si>
    <t>个</t>
  </si>
  <si>
    <t>10ul袋装</t>
  </si>
  <si>
    <t>BROFIX®  0.2-10uL  Pipet Tips, (Fits Eppendorf&amp;Gilson and Other Ultra-Micropipettors), Microvolume Bulk Packed，Graduated, Natural, Non-Sterile, 1,000 Tips/Bag, 5,000 Tips/Case.</t>
  </si>
  <si>
    <t>型号AD后面第一个字母为类别符，    U为通用，数字为规格，B为袋装/吸塑盒装，R为 盒装，T为叠装，L为低吸附，F为滤芯，S为灭菌，C为纸盒装，P为袋叠装，BROFIX® 多功能盒装可拆装上盒、中板、底盒相互进行组配为各种11种常用实验室易耗品。The first letter after the model AD is the category symbol, U is the general, the number is the specification, B is the bag/blister box, R is the box, T is the stack, L is the low adsorption, F is the filter element, S is the sterilization, C is the carton, BROFIX® multi-functional box can be detached and assembled into the upper box, middle plate, and bottom box to combine with each other to make a variety of 11 commonly used laboratory consumables.</t>
  </si>
  <si>
    <t>ADU10BL</t>
  </si>
  <si>
    <t>10ul低吸附袋装</t>
  </si>
  <si>
    <t>BROFIX®  0.2-10uL Low Binding  Pipet Tips, (Fits Eppendorf&amp;Gilson and Other Ultra-Micropipettors), Microvolume Bulk Packed，Graduated, Natural, Non-Sterile, 1,000 Tips/Bag, 5,000 Tips/Case.</t>
  </si>
  <si>
    <t>ADU10BF</t>
  </si>
  <si>
    <t>10ul滤芯袋装</t>
  </si>
  <si>
    <t>BROFIX®  0.2-10uL  Barrier Pipet Tips, (Fits Eppendorf&amp;Gilson and Other Ultra-Micropipettors),  Microvolume Bulk Packed，Graduated, Natural, Non-Sterile, 1,000 Tips/Bag, 5,000 Tips/Case.</t>
  </si>
  <si>
    <t>ADU10BLF</t>
  </si>
  <si>
    <t>10ul滤芯低吸附袋装</t>
  </si>
  <si>
    <t>BROFIX®  0.2-10uL  Low Binding Barrier Pipet Tips, (Fits Eppendorf&amp;Gilson and Other Ultra-Micropipettors),  Microvolume Bulk Packed，Graduated, Natural, Non-Sterile, 1,000 Tips/Bag, 5,000 Tips/Case.</t>
  </si>
  <si>
    <t>多功能盒（10μL移液吸头）</t>
  </si>
  <si>
    <t>ADU10RS</t>
  </si>
  <si>
    <t>96个/盒，10盒/中盒，5中盒/箱</t>
  </si>
  <si>
    <t>盒</t>
  </si>
  <si>
    <t>多功能10ul无菌盒装</t>
  </si>
  <si>
    <t>BROFIX®  Multi-DeckWorks  0.2 - 10uL  Pipet Tips, (Fits Eppendorf&amp;Gilson and Other Ultra-Micropipettors),Graduated, Natural, Sterile, Polypropylene, 96 Tips/Rack, 10 Racks/Pack, 5 Packs/Case.</t>
  </si>
  <si>
    <t>ADU10RFS</t>
  </si>
  <si>
    <t>多功能10ul无菌滤芯盒装</t>
  </si>
  <si>
    <t>BROFIX®  Multi-DeckWorks  0.2 - 10uL Barrier Pipet Tips, (Fits Eppendorf&amp;Gilson and Other Ultra-Micropipettors),Graduated, Natural, Sterile, Polypropylene, 96 Tips/Rack, 10 Racks/Pack, 5 Packs/Case.</t>
  </si>
  <si>
    <t>ADU10RLS</t>
  </si>
  <si>
    <t>多功能10ul无菌低吸附盒装</t>
  </si>
  <si>
    <t>BROFIX®  Multi-DeckWorks  0.2 - 10uL Low Binding Pipet Tips,(Fits Eppendorf&amp;Gilson and Other Ultra-Micropipettors), Graduated, Natural, Sterile, Polypropylene, 96 Tips/Rack, 10 Racks/Pack, 5 Packs/Case.</t>
  </si>
  <si>
    <t>ADU10RLFS</t>
  </si>
  <si>
    <t>多功能10ul无菌滤芯低吸附盒装</t>
  </si>
  <si>
    <t>BROFIX®  Multi-DeckWorks  0.2 - 10uL Low Binding Barrier Pipet Tips, (Fits Eppendorf&amp;Gilson and Other Ultra-Micropipettors),Graduated,Natural, Sterile, Polypropylene, 96 Tips/Rack, 10 Racks/Pack, 5 Packs/Case.</t>
  </si>
  <si>
    <t>ADU10TS</t>
  </si>
  <si>
    <t>96个/层，10层/盒，10盒/箱</t>
  </si>
  <si>
    <t>10ul无菌叠装</t>
  </si>
  <si>
    <t>BROFIX®  DeckWorks  0.2 - 10uL Pipet Tip Station, (Fits Eppendorf&amp;Gilson and Other Ultra-Micropipettors),Reload System,Graduated, Sterile, Polypropylene, 96 Tips/Layer, 10 Layers/Pack, 10 Packs/Case.</t>
  </si>
  <si>
    <t>ADU10TLS</t>
  </si>
  <si>
    <t>10ul无菌低吸附叠装</t>
  </si>
  <si>
    <t>BROFIX®  DeckWorks  0.2 - 10uL Low Binding Pipet Tip Station,(Fits Eppendorf&amp;Gilson and Other Ultra-Micropipettors), Reload System,Graduated, Sterile, Polypropylene, 96 Tips/Layer, 10 Layers/Pack, 10 Packs/Case.</t>
  </si>
  <si>
    <t>ADU10TP</t>
  </si>
  <si>
    <t>96个/层，10层/袋，10袋/箱</t>
  </si>
  <si>
    <t>31mm长，塑封袋装，10ul非无菌袋叠装</t>
  </si>
  <si>
    <t>BROFIX®  DeckWorks  0.2 - 10uL Pipet Tip Station, (Fits Eppendorf&amp;Gilson and Other Ultra-Micropipettors),Reload System,Graduated, Polypropylene, 96 Tips/Layer, 10 Layers/Pack, 10 Packs/Case.</t>
  </si>
  <si>
    <t>10μL加长移液吸头</t>
  </si>
  <si>
    <t>ADU10EB</t>
  </si>
  <si>
    <t>10ul加长袋装</t>
  </si>
  <si>
    <t>BROFIX®  DeckWorks  0.2 - 10uL Pipet Tips(max working volume 20uL),(Fits Eppendorf&amp;Gilson and Other Ultra-Micropipettors), Reload System,Graduated, Non-Sterile, Polypropylene, 96 Tips/Layer, 10 Layers/Pack, 10 Packs/Case.</t>
  </si>
  <si>
    <t>ADU10EBL</t>
  </si>
  <si>
    <t>10ul加长低吸附袋装</t>
  </si>
  <si>
    <t>BROFIX®  0.2-10uL Low Binding  Pipet Tips,  (max working volume 20uL),(Fits Eppendorf&amp;Gilson and Other Ultra-Micropipettors), Microvolume Bulk Packed，Graduated, Natural, Non-Sterile, 1,000 Tips/Bag, 5,000 Tips/Case.</t>
  </si>
  <si>
    <t>ADU10EBF</t>
  </si>
  <si>
    <t>10ul加长滤芯袋装</t>
  </si>
  <si>
    <t>BROFIX®  0.2-10uL  Barrier Pipet Tips, (max working volume 20uL), (Fits Eppendorf&amp;Gilson and Other Ultra-Micropipettors),  Microvolume Bulk Packed，Graduated, Natural, Non-Sterile, 1,000 Tips/Bag, 5,000 Tips/Case.</t>
  </si>
  <si>
    <t>ADU10EBLF</t>
  </si>
  <si>
    <t>10ul加长滤芯低吸附袋装</t>
  </si>
  <si>
    <t>BROFIX®  0.2-10uL  Low Binding Barrier Pipet Tips, (max working volume 20uL), (Fits Eppendorf&amp;Gilson and Other Ultra-Micropipettors),  Microvolume Bulk Packed，Graduated, Natural, Non-Sterile, 1,000 Tips/Bag, 5,000 Tips/Case.</t>
  </si>
  <si>
    <t>多功能盒（10μL加长移液吸头）</t>
  </si>
  <si>
    <t>BROFIX®  Multi-DeckWorks  0.2 - 10uL  Pipet Tips, (max working volume 20uL), (Fits Eppendorf&amp;Gilson and Other Ultra-Micropipettors),Graduated, Double Reagent Reservoirs,Natural, Sterile, Polypropylene, 96 Tips/Rack, 10 Racks/Pack, 5 Packs/Case.</t>
  </si>
  <si>
    <t>ADU10ERFS</t>
  </si>
  <si>
    <t>BROFIX®  Multi-DeckWorks  0.2 - 10uL Barrier Pipet Tips, (max working volume 20uL), (Fits Eppendorf&amp;Gilson and Other Ultra-Micropipettors),Graduated, Double Reagent Reservoirs,Natural, Sterile, Polypropylene, 96 Tips/Rack, 10 Racks/Pack, 5 Packs/Case.</t>
  </si>
  <si>
    <t>ADU10ERLS</t>
  </si>
  <si>
    <t>BROFIX®  Multi-DeckWorks  0.2 - 10uL Low Binding Pipet Tips, (max working volume 20uL), (Fits Eppendorf&amp;Gilson and Other Ultra-Micropipettors),Graduated, Double Reagent Reservoirs,Natural, Sterile, Polypropylene, 96 Tips/Rack, 10 Racks/Pack, 5 Packs/Case.</t>
  </si>
  <si>
    <t>ADU10ERLFS</t>
  </si>
  <si>
    <t>BROFIX®  Multi-DeckWorks  0.2 - 10uL Low Binding Barrier Pipet Tips,  (max working volume 20uL),(Fits Eppendorf&amp;Gilson and Other Ultra-Micropipettors),Graduated, Double Reagent Reservoirs, Natural, Sterile, Polypropylene, 96 Tips/Rack, 10 Racks/Pack, 5 Packs/Case.</t>
  </si>
  <si>
    <t>ADU10ETS</t>
  </si>
  <si>
    <t>10ul加长无菌叠装</t>
  </si>
  <si>
    <t>BROFIX®  DeckWorks  0.2 - 10uL Pipet Tip Station, (max working volume 20uL), Reload System,(Fits Eppendorf&amp;Gilson and Other Ultra-Micropipettors),Graduated, Sterile, Polypropylene, 96 Tips/Layer, 10 Layers/Pack, 10 Packs/Case.</t>
  </si>
  <si>
    <t>ADU10ETLS</t>
  </si>
  <si>
    <t>10ul加长无菌低吸附叠装</t>
  </si>
  <si>
    <t>BROFIX®  DeckWorks  0.2 - 10uL Low Binding Pipet Tip Station, (max working volume 20uL), (Fits Eppendorf&amp;Gilson and Other Ultra-Micropipettors),Reload System,Graduated, Sterile, Polypropylene, 96 Tips/Layer, 10 Layers/Pack, 10 Packs/Case.</t>
  </si>
  <si>
    <t>46mm长，塑封袋装，10ul加长非无菌袋叠装</t>
  </si>
  <si>
    <t>20μL移液吸头</t>
  </si>
  <si>
    <t>ADU20B</t>
  </si>
  <si>
    <t xml:space="preserve"> 1-20</t>
  </si>
  <si>
    <t>20ul袋装</t>
  </si>
  <si>
    <t>BROFIX®  1-20uL  Pipet Tips, (Fits Eppendorf&amp;Gilson and Other Ultra-Micropipettors), Microvolume Bulk Packed，Graduated, Natural, Non-Sterile, 1,000 Tips/Bag, 5,000 Tips/Case.</t>
  </si>
  <si>
    <t>ADU20BF</t>
  </si>
  <si>
    <t>20ul滤芯袋装</t>
  </si>
  <si>
    <t>BROFIX®  1-20uL Low Binding  Pipet Tips, (Fits Eppendorf&amp;Gilson and Other Ultra-Micropipettors), Microvolume Bulk Packed，Graduated, Natural, Non-Sterile, 1,000 Tips/Bag, 5,000 Tips/Case.</t>
  </si>
  <si>
    <t>ADU20BL</t>
  </si>
  <si>
    <t>20ul低吸附袋装</t>
  </si>
  <si>
    <t>BROFIX®  1-20uL  Low Binding Barrier Pipet Tips, (Fits Eppendorf&amp;Gilson and Other Ultra-Micropipettors),  Microvolume Bulk Packed，Graduated, Natural, Non-Sterile, 1,000 Tips/Bag, 5,000 Tips/Case.</t>
  </si>
  <si>
    <t>ADU20BLF</t>
  </si>
  <si>
    <t>20ul滤芯低吸附袋装</t>
  </si>
  <si>
    <t>多功能盒（20μL移液吸头）</t>
  </si>
  <si>
    <t>ADU20RS</t>
  </si>
  <si>
    <t>BROFIX®  Multi-DeckWorks  1-20uL  Pipet Tips, (Fits Eppendorf&amp;Gilson and Other Ultra-Micropipettors),Graduated, Double Reagent Reservoirs, Natural, Sterile, Polypropylene, 96 Tips/Rack, 10 Racks/Pack, 5 Packs/Case.</t>
  </si>
  <si>
    <t>ADU20RFS</t>
  </si>
  <si>
    <t>BROFIX®  Multi-DeckWorks  1-20uL Barrier Pipet Tips,(Fits Eppendorf&amp;Gilson and Other Ultra-Micropipettors), Graduated, Double Reagent Reservoirs, Natural, Sterile, Polypropylene, 96 Tips/Rack, 10 Racks/Pack, 5 Packs/Case.</t>
  </si>
  <si>
    <t>ADU20RLS</t>
  </si>
  <si>
    <t>BROFIX®  Multi-DeckWorks  1-20uL Low Binding Pipet Tips, (Fits Eppendorf&amp;Gilson and Other Ultra-Micropipettors),Graduated, Double Reagent Reservoirs, Natural, Sterile, Polypropylene, 96 Tips/Rack, 10 Racks/Pack, 5 Packs/Case.</t>
  </si>
  <si>
    <t>ADU20RLFS</t>
  </si>
  <si>
    <t>BROFIX®  Multi-DeckWorks  1-20uL Low Binding Barrier Pipet Tips, (Fits Eppendorf&amp;Gilson and Other Ultra-Micropipettors),Graduated, Double Reagent Reservoirs, Natural, Sterile, Polypropylene, 96 Tips/Rack, 10 Racks/Pack, 5 Packs/Case.</t>
  </si>
  <si>
    <t>ADU20TS</t>
  </si>
  <si>
    <t>20ul无菌叠装</t>
  </si>
  <si>
    <t>BROFIX®  DeckWorks  1-20uL Pipet Tip Station, Reload System,(Fits Eppendorf&amp;Gilson and Other Ultra-Micropipettors),Graduated, Non-Sterile, Polypropylene, 96 Tips/Layer, 10 Layers/Pack, 10 Packs/Case.</t>
  </si>
  <si>
    <t>ADU20TLS</t>
  </si>
  <si>
    <t>20ul无菌低吸附叠装</t>
  </si>
  <si>
    <t>BROFIX®  DeckWorks 1-20uL Low Binding Pipet Tip Station, Reload System,(Fits Eppendorf&amp;Gilson and Other Ultra-Micropipettors),Graduated, Sterile, Polypropylene, 96 Tips/Layer, 10 Layers/Pack, 10 Packs/Case.</t>
  </si>
  <si>
    <t>ADU20TP</t>
  </si>
  <si>
    <t>塑封袋装，20ul非无菌袋叠装</t>
  </si>
  <si>
    <t>BROFIX®  DeckWorks  1 - 20uL Pipet Tip Station, (Fits Eppendorf&amp;Gilson and Other Ultra-Micropipettors),Reload System,Graduated, Polypropylene, 96 Tips/Layer, 10 Layers/Pack, 10 Packs/Case.</t>
  </si>
  <si>
    <t>50μL移液吸头</t>
  </si>
  <si>
    <t>ADU50B</t>
  </si>
  <si>
    <t>1-50</t>
  </si>
  <si>
    <t>50ul袋装</t>
  </si>
  <si>
    <t>BROFIX®  1-50uL  Pipet Tips, (Fits Gilson and Other Ultra-Micropipettors),  Bulk Packed，Graduated, Natural, Non-Sterile, 1,000 Tips/Bag, 5,000 Tips/Case.</t>
  </si>
  <si>
    <t>ADU50BF</t>
  </si>
  <si>
    <t>50ul滤芯袋装</t>
  </si>
  <si>
    <t>BROFIX®  1-50uL Low Binding  Pipet Tips, (Fits Gilson and Other Ultra-Micropipettors),  Bulk Packed，Graduated, Natural, Non-Sterile, 1,000 Tips/Bag, 5,000 Tips/Case.</t>
  </si>
  <si>
    <t>ADU50BL</t>
  </si>
  <si>
    <t>50ul低吸附袋装</t>
  </si>
  <si>
    <t>BROFIX®  1-50uL  Low Binding Barrier Pipet Tips, (Fits Gilson and Other Ultra-Micropipettors),  Bulk Packed，Graduated, Natural, Non-Sterile, 1,000 Tips/Bag, 5,000 Tips/Case.</t>
  </si>
  <si>
    <t>ADU50BLF</t>
  </si>
  <si>
    <t>50ul滤芯低吸附袋装</t>
  </si>
  <si>
    <t>多功能盒（50μL移液吸头）</t>
  </si>
  <si>
    <t>ADU50RS</t>
  </si>
  <si>
    <t>96个/盒，18盒/中盒，4中盒/箱</t>
  </si>
  <si>
    <t>多功能50ul无菌盒装</t>
  </si>
  <si>
    <t>BROFIX®  Multi-DeckWorks  1-50uL  Pipet Tips, (Fits Gilson and Other Ultra-Micropipettors),Graduated, Natural, Sterile, Polypropylene, 96 Tips/Rack, 18 Racks/Pack, 4 Packs/Case.</t>
  </si>
  <si>
    <t>ADU50RFS</t>
  </si>
  <si>
    <t>多功能50ul无菌滤芯盒装</t>
  </si>
  <si>
    <t>BROFIX®  Multi-DeckWorks  1-50uL Barrier Pipet Tips, (Fits Gilson and Other Ultra-Micropipettors),Graduated, Natural, Sterile, Polypropylene, 96 Tips/Rack, 18 Racks/Pack, 4 Packs/Case.</t>
  </si>
  <si>
    <t>ADU50RLS</t>
  </si>
  <si>
    <t>多功能50ul无菌低吸附盒装</t>
  </si>
  <si>
    <t>BROFIX®  Multi-DeckWorks  1-50uL Low Binding Pipet Tips,(Fits Gilson and Other Ultra-Micropipettors), Graduated, Natural, Sterile, Polypropylene, 96 Tips/Rack, 18 Racks/Pack, 4 Packs/Case.</t>
  </si>
  <si>
    <t>ADU50RLFS</t>
  </si>
  <si>
    <t>多功能50ul无菌滤芯低吸附盒装</t>
  </si>
  <si>
    <t>BROFIX®  Multi-DeckWorks  1-50uL Low Binding Barrier Pipet Tips, (Fits Gilson and Other Ultra-Micropipettors),Graduated, Natural, Sterile, Polypropylene, 96 Tips/Rack, 18 Racks/Pack, 4 Packs/Case.</t>
  </si>
  <si>
    <t>ADU50TS</t>
  </si>
  <si>
    <t>50ul无菌叠装</t>
  </si>
  <si>
    <t>BROFIX®  DeckWorks  1-50uL Pipet Tip Station, (Fits Gilson and Other Ultra-Micropipettors),Reload System,Graduated, Sterile, Polypropylene, 96 Tips/Layer, 10 Layers/Pack, 10 Packs/Case.</t>
  </si>
  <si>
    <t>ADU50TLS</t>
  </si>
  <si>
    <t>50ul无菌低吸附叠装</t>
  </si>
  <si>
    <t>BROFIX®  DeckWorks  1-50uL Low Binding Pipet Tip Station,(Fits Gilson and Other Ultra-Micropipettors), Reload System,Graduated, Sterile, Polypropylene, 96 Tips/Layer, 10 Layers/Pack, 10 Packs/Case.</t>
  </si>
  <si>
    <t>ADU50TP</t>
  </si>
  <si>
    <t>塑封袋装，50ul非无菌袋叠装</t>
  </si>
  <si>
    <t>BROFIX®  DeckWorks  1 - 50uL Pipet Tip Station, (Fits Eppendorf&amp;Gilson and Other Ultra-Micropipettors),Reload System,Graduated, Polypropylene, 96 Tips/Layer, 10 Layers/Pack, 10 Packs/Case.</t>
  </si>
  <si>
    <t>100μL移液吸头</t>
  </si>
  <si>
    <t>ADU100B</t>
  </si>
  <si>
    <t>1-100</t>
  </si>
  <si>
    <t>100ul袋装</t>
  </si>
  <si>
    <t>BROFIX®  1-100uL  Pipet Tips, (Fits Eppendorf&amp;Gilson and Other Ultra-Micropipettors),  Bulk Packed，Graduated, Natural, Non-Sterile, 1,000 Tips/Bag, 5,000 Tips/Case.</t>
  </si>
  <si>
    <t>ADU100BF</t>
  </si>
  <si>
    <t>100ul滤芯袋装</t>
  </si>
  <si>
    <t>BROFIX®  1-100uL  Low Binding  Pipet Tips, (Fits Eppendorf&amp;Gilson and Other Ultra-Micropipettors),  Bulk Packed，Graduated, Natural, Non-Sterile, 1,000 Tips/Bag, 5,000 Tips/Case.</t>
  </si>
  <si>
    <t>ADU100BL</t>
  </si>
  <si>
    <t>100ul低吸附袋装</t>
  </si>
  <si>
    <t>BROFIX®  1-100uL Low Binding Barrier Pipet Tips, (Fits Eppendorf&amp;Gilson and Other Ultra-Micropipettors),   Bulk Packed，Graduated, Natural, Non-Sterile, 1,000 Tips/Bag, 5,000 Tips/Case.</t>
  </si>
  <si>
    <t>ADU100BLF</t>
  </si>
  <si>
    <t>100ul滤芯低吸附袋装</t>
  </si>
  <si>
    <t>BROFIX®  1-100uL  Low Binding Barrier Pipet Tips, (Fits Eppendorf&amp;Gilson and Other Ultra-Micropipettors),   Bulk Packed，Graduated, Natural, Non-Sterile, 1,000 Tips/Bag, 5,000 Tips/Case.</t>
  </si>
  <si>
    <t>多功能盒（100μL移液吸头）</t>
  </si>
  <si>
    <t>ADU100RS</t>
  </si>
  <si>
    <t>多功能100ul无菌盒装</t>
  </si>
  <si>
    <t>BROFIX®  Multi-DeckWorks  1-100uL  Pipet Tips, (Fits Eppendorf&amp;Gilson and Other Ultra-Micropipettors),Graduated, Natural, Sterile, Polypropylene, 96 Tips/Rack, 18 Racks/Pack, 4 Packs/Case.</t>
  </si>
  <si>
    <t>ADU100RFS</t>
  </si>
  <si>
    <t>多功能100ul无菌滤芯盒装</t>
  </si>
  <si>
    <t>BROFIX®  Multi-DeckWorks  1-100uL Barrier Pipet Tips, (Fits Eppendorf&amp;Gilson and Other Ultra-Micropipettors),Graduated, Natural, Sterile, Polypropylene, 96 Tips/Rack, 18 Racks/Pack, 4 Packs/Case.</t>
  </si>
  <si>
    <t>ADU100RLS</t>
  </si>
  <si>
    <t>多功能100ul无菌低吸附盒装</t>
  </si>
  <si>
    <t>BROFIX®  Multi-DeckWorks  1-100uL Low Binding Pipet Tips,(Fits Eppendorf&amp;Gilson and Other Ultra-Micropipettors), Graduated, Natural, Sterile, Polypropylene, 96 Tips/Rack, 18 Racks/Pack, 4 Packs/Case.</t>
  </si>
  <si>
    <t>ADU100RLFS</t>
  </si>
  <si>
    <t>多功能100ul无菌滤芯低吸附盒装</t>
  </si>
  <si>
    <t>BROFIX®  Multi-DeckWorks  1-100uL Low Binding Barrier Pipet Tips, (Fits Eppendorf&amp;Gilson and Other Ultra-Micropipettors),Graduated,  Natural, Sterile, Polypropylene, 96 Tips/Rack, 18 Racks/Pack, 4 Packs/Case.</t>
  </si>
  <si>
    <t>ADU100TS</t>
  </si>
  <si>
    <t>100ul无菌叠装</t>
  </si>
  <si>
    <t>BROFIX®  DeckWorks  1-100uL Pipet Tip Station, (Fits Eppendorf&amp;Gilson and Other Ultra-Micropipettors),Reload System,Graduated, Sterile, Polypropylene, 96 Tips/Layer, 10 Layers/Pack, 10 Packs/Case.</t>
  </si>
  <si>
    <t>ADU100TLS</t>
  </si>
  <si>
    <t>100ul无菌低吸附叠装</t>
  </si>
  <si>
    <t>BROFIX®  DeckWorks  1-100uL Low Binding Pipet Tip Station,(Fits Eppendorf&amp;Gilson and Other Ultra-Micropipettors), Reload System,Graduated, Sterile, Polypropylene, 96 Tips/Layer, 10 Layers/Pack, 10 Packs/Case.</t>
  </si>
  <si>
    <t>ADU100TP</t>
  </si>
  <si>
    <t>塑封袋装，100ul非无菌袋叠装</t>
  </si>
  <si>
    <t>BROFIX®  DeckWorks  1 - 100uL Pipet Tip Station, (Fits Eppendorf&amp;Gilson and Other Ultra-Micropipettors),Reload System,Graduated, Polypropylene, 96 Tips/Layer, 10 Layers/Pack, 10 Packs/Case.</t>
  </si>
  <si>
    <t>200μL移液吸头</t>
  </si>
  <si>
    <t>ADU200B</t>
  </si>
  <si>
    <t>1-200</t>
  </si>
  <si>
    <t>200ul袋装</t>
  </si>
  <si>
    <t>BROFIX®  1-200uL  Pipet Tips, (Fits Eppendorf&amp;Gilson and Other Ultra-Micropipettors),  Bulk Packed，Graduated, Natural, Non-Sterile, 1,000 Tips/Bag, 5,000 Tips/Case.</t>
  </si>
  <si>
    <t>ADU200BF</t>
  </si>
  <si>
    <t>200ul滤芯袋装</t>
  </si>
  <si>
    <t>BROFIX®  1-200uL Low Binding  Pipet Tips, (Fits Eppendorf&amp;Gilson and Other Ultra-Micropipettors),  Bulk Packed，Graduated, Natural, Non-Sterile, 1,000 Tips/Bag, 5,000 Tips/Case.</t>
  </si>
  <si>
    <t>ADU200BL</t>
  </si>
  <si>
    <t>200ul低吸附袋装</t>
  </si>
  <si>
    <t>BROFIX®  1-200uL Low Binding Barrier Pipet Tips, (Fits Eppendorf&amp;Gilson and Other Ultra-Micropipettors),   Bulk Packed，Graduated, Natural, Non-Sterile, 1,000 Tips/Bag, 5,000 Tips/Case.</t>
  </si>
  <si>
    <t>ADU200BLF</t>
  </si>
  <si>
    <t>200ul滤芯低吸附袋装</t>
  </si>
  <si>
    <t>BROFIX®  1-200uL  Low Binding Barrier Pipet Tips, (Fits Eppendorf&amp;Gilson and Other Ultra-Micropipettors),   Bulk Packed，Graduated, Natural, Non-Sterile, 1,000 Tips/Bag, 5,000 Tips/Case.</t>
  </si>
  <si>
    <t>多功能盒（200μL移液吸头）</t>
  </si>
  <si>
    <t>ADU200RS</t>
  </si>
  <si>
    <t>多功能200ul无菌盒装</t>
  </si>
  <si>
    <t>BROFIX®  Multi-DeckWorks 1-200uL  Pipet Tips, (Fits Eppendorf&amp;Gilson and Other Ultra-Micropipettors),Graduated, Natural, Sterile, Polypropylene, 96 Tips/Rack, 18 Racks/Pack, 4 Packs/Case.</t>
  </si>
  <si>
    <t>ADU200RFS</t>
  </si>
  <si>
    <t>多功能200ul无菌滤芯盒装</t>
  </si>
  <si>
    <t>BROFIX®  Multi-DeckWorks 1-200uL Barrier Pipet Tips, (Fits Eppendorf&amp;Gilson and Other Ultra-Micropipettors),Graduated, Natural, Sterile, Polypropylene, 96 Tips/Rack, 18 Racks/Pack, 4 Packs/Case.</t>
  </si>
  <si>
    <t>ADU200RLS</t>
  </si>
  <si>
    <t>多功能200ul无菌低吸附盒装</t>
  </si>
  <si>
    <t>BROFIX®  Multi-DeckWorks 1-200uL Low Binding Pipet Tips,(Fits Eppendorf&amp;Gilson and Other Ultra-Micropipettors), Graduated, Natural, Sterile, Polypropylene, 96 Tips/Rack, 18 Racks/Pack, 4 Packs/Case.</t>
  </si>
  <si>
    <t>ADU200RLFS</t>
  </si>
  <si>
    <t>多功能200ul无菌滤芯低吸附盒装</t>
  </si>
  <si>
    <t>BROFIX®  Multi-DeckWorks 1-200uL Low Binding Barrier Pipet Tips, (Fits Eppendorf&amp;Gilson and Other Ultra-Micropipettors),Graduated,  Natural, Sterile, Polypropylene, 96 Tips/Rack, 18 Racks/Pack, 4 Packs/Case.</t>
  </si>
  <si>
    <t>ADU200T</t>
  </si>
  <si>
    <t>200ul吸塑盒叠装</t>
  </si>
  <si>
    <t>BROFIX®  DeckWorks 1-200uL Pipet Tip Station, (Fits Eppendorf&amp;Gilson and Other Ultra-Micropipettors),Reload System,Graduated, Non-Sterile, Polypropylene, 96 Tips/Layer, 10 Layers/Pack, 10 Packs/Case.</t>
  </si>
  <si>
    <t>ADU200TC</t>
  </si>
  <si>
    <t>200ul纸盒叠装</t>
  </si>
  <si>
    <t>BROFIX®  DeckWorks 1-200uL Low Binding Pipet Tip Station,(Fits Eppendorf&amp;Gilson and Other Ultra-Micropipettors), Carton,Reload System,Graduated, Non-Sterile, Polypropylene, 96 Tips/Layer, 10 Layers/Pack, 10 Packs/Case.</t>
  </si>
  <si>
    <t>ADU200TL</t>
  </si>
  <si>
    <t>200ul低吸附吸塑盒叠装</t>
  </si>
  <si>
    <t>BROFIX®  DeckWorks 1-200uL Low Binding Pipet Tip Station, (Fits Eppendorf&amp;Gilson and Other Ultra-Micropipettors),Reload System,Graduated, Non-Sterile, Polypropylene, 96 Tips/Layer, 10 Layers/Pack, 10 Packs/Case.</t>
  </si>
  <si>
    <t>ADU200TLC</t>
  </si>
  <si>
    <t>200ul低吸附纸盒叠装</t>
  </si>
  <si>
    <t>BROFIX®  DeckWorks 1-200uL Low Binding Pipet Tip Station, (Fits Eppendorf&amp;Gilson and Other Ultra-Micropipettors),Carton,Reload System,Graduated, Non-Sterile, Polypropylene, 96 Tips/Layer, 10 Layers/Pack, 10 Packs/Case.</t>
  </si>
  <si>
    <t>ADU200TS</t>
  </si>
  <si>
    <t>200ul无菌吸塑盒叠装</t>
  </si>
  <si>
    <t>BROFIX®  DeckWorks 1-200uL Pipet Tip Station, (Fits Eppendorf&amp;Gilson and Other Ultra-Micropipettors),Reload System,Graduated, Sterile, Polypropylene, 96 Tips/Layer, 10 Layers/Pack, 10 Packs/Case.</t>
  </si>
  <si>
    <t>ADU200TCS</t>
  </si>
  <si>
    <t>200ul无菌纸盒叠装</t>
  </si>
  <si>
    <t>BROFIX®  DeckWorks 1-200uL Low Binding Pipet Tip Station,(Fits Eppendorf&amp;Gilson and Other Ultra-Micropipettors), Carton,Reload System,Graduated, Sterile, Polypropylene, 96 Tips/Layer, 10 Layers/Pack, 10 Packs/Case.</t>
  </si>
  <si>
    <t>ADU200TLS</t>
  </si>
  <si>
    <t>200ul无菌低吸附吸塑盒叠装</t>
  </si>
  <si>
    <t>BROFIX®  DeckWorks 1-200uL Low Binding Pipet Tip Station, (Fits Eppendorf&amp;Gilson and Other Ultra-Micropipettors),Reload System,Graduated, Sterile, Polypropylene, 96 Tips/Layer, 10 Layers/Pack, 10 Packs/Case.</t>
  </si>
  <si>
    <t>ADU200TLCS</t>
  </si>
  <si>
    <t>200ul无菌低吸附纸盒叠装</t>
  </si>
  <si>
    <t>BROFIX®  DeckWorks 1-200uL Low Binding Pipet Tip Station, (Fits Eppendorf&amp;Gilson and Other Ultra-Micropipettors),Carton,Reload System,Graduated, Sterile, Polypropylene, 96 Tips/Layer, 10 Layers/Pack, 10 Packs/Case.</t>
  </si>
  <si>
    <t>ADU200TP</t>
  </si>
  <si>
    <t>51mm长，塑封袋装，200ul非无菌袋叠装</t>
  </si>
  <si>
    <t>BROFIX®  DeckWorks 1-200uL Pipet Tip Station, (Fits Eppendorf&amp;Gilson and Other Ultra-Micropipettors),Carton,Reload System,Graduated, Polypropylene, 96 Tips/Layer, 10 Layers/Pack, 10 Packs/Case.</t>
  </si>
  <si>
    <t>ADU200YB</t>
  </si>
  <si>
    <t>200ul黄色袋装</t>
  </si>
  <si>
    <t>BROFIX®  1-200uL  Pipet Tips, (Fits Eppendorf&amp;Gilson and Other Ultra-Micropipettors),  Bulk Packed，Yellow,Graduated, Natural, Non-Sterile, 1,000 Tips/Bag, 5,000 Tips/Case.</t>
  </si>
  <si>
    <t>ADU200YBF</t>
  </si>
  <si>
    <t>BROFIX®  1-200uL Low Binding  Pipet Tips, (Fits Eppendorf&amp;Gilson and Other Ultra-Micropipettors),  Bulk Packed，Yellow,Graduated, Natural, Non-Sterile, 1,000 Tips/Bag, 5,000 Tips/Case.</t>
  </si>
  <si>
    <t>ADU200YBL</t>
  </si>
  <si>
    <t>200ul黄色低吸附袋装</t>
  </si>
  <si>
    <t>BROFIX®  1-200uL Low Binding Barrier Pipet Tips, (Fits Eppendorf&amp;Gilson and Other Ultra-Micropipettors),   Bulk Packed，Yellow,Graduated, Natural, Non-Sterile, 1,000 Tips/Bag, 5,000 Tips/Case.</t>
  </si>
  <si>
    <t>ADU200YBLF</t>
  </si>
  <si>
    <t>200ul黄色滤芯低吸附袋装</t>
  </si>
  <si>
    <t>BROFIX®  1-200uL  Low Binding Barrier Pipet Tips, (Fits Eppendorf&amp;Gilson and Other Ultra-Micropipettors),   Bulk Packed，Yellow,Graduated, Natural, Non-Sterile, 1,000 Tips/Bag, 5,000 Tips/Case.</t>
  </si>
  <si>
    <t>ADU200YRS</t>
  </si>
  <si>
    <t>多功能200ul黄色无菌盒装</t>
  </si>
  <si>
    <t>BROFIX®  Multi-DeckWorks 1-200uL  Pipet Tips, (Fits Eppendorf&amp;Gilson and Other Ultra-Micropipettors),Yellow,Graduated, Natural, Sterile, Polypropylene, 96 Tips/Rack, 18 Racks/Pack, 4 Packs/Case.</t>
  </si>
  <si>
    <t>ADU200YRFS</t>
  </si>
  <si>
    <t>多功能200ul黄色无菌滤芯盒装</t>
  </si>
  <si>
    <t>BROFIX®  Multi-DeckWorks 1-200uL Barrier Pipet Tips, (Fits Eppendorf&amp;Gilson and Other Ultra-Micropipettors),Yellow,Graduated, Natural, Sterile, Polypropylene, 96 Tips/Rack, 18 Racks/Pack, 4 Packs/Case.</t>
  </si>
  <si>
    <t>ADU200YRLS</t>
  </si>
  <si>
    <t>多功能200ul黄色无菌低吸附盒装</t>
  </si>
  <si>
    <t>BROFIX®  Multi-DeckWorks 1-200uL Low Binding Pipet Tips,(Fits Eppendorf&amp;Gilson and Other Ultra-Micropipettors), Yellow,Graduated, Natural, Sterile, Polypropylene, 96 Tips/Rack, 18 Racks/Pack, 4 Packs/Case.</t>
  </si>
  <si>
    <t>ADU200YRLFS</t>
  </si>
  <si>
    <t>多功能200ul黄色无菌滤芯低吸附盒装</t>
  </si>
  <si>
    <t>BROFIX®  Multi-DeckWorks 1-200uL Low Binding Barrier Pipet Tips, (Fits Eppendorf&amp;Gilson and Other Ultra-Micropipettors),Yellow,Graduated, Natural, Sterile, Polypropylene, 96 Tips/Rack, 18 Racks/Pack, 4 Packs/Case.</t>
  </si>
  <si>
    <t>ADU200YT</t>
  </si>
  <si>
    <t>200ul黄色吸塑盒叠装</t>
  </si>
  <si>
    <t>BROFIX®  DeckWorks 1-200uL Pipet Tip Station, (Fits Eppendorf&amp;Gilson and Other Ultra-Micropipettors),Reload System,Yellow,Graduated, Non-Sterile, Polypropylene, 96 Tips/Layer, 10 Layers/Pack, 10 Packs/Case.</t>
  </si>
  <si>
    <t>ADU200YTC</t>
  </si>
  <si>
    <t>200ul黄色纸盒叠装</t>
  </si>
  <si>
    <t>BROFIX®  DeckWorks 1-200uL Low Binding Pipet Tip Station,(Fits Eppendorf&amp;Gilson and Other Ultra-Micropipettors), Carton,Reload System,Yellow,Graduated, Non-Sterile, Polypropylene, 96 Tips/Layer, 10 Layers/Pack, 10 Packs/Case.</t>
  </si>
  <si>
    <t>ADU200YTL</t>
  </si>
  <si>
    <t>200ul黄色低吸附吸塑盒叠装</t>
  </si>
  <si>
    <t>BROFIX®  DeckWorks 1-200uL Low Binding Pipet Tip Station, (Fits Eppendorf&amp;Gilson and Other Ultra-Micropipettors),Reload System,Yellow,Graduated, Non-Sterile, Polypropylene, 96 Tips/Layer, 10 Layers/Pack, 10 Packs/Case.</t>
  </si>
  <si>
    <t>ADU200YTLC</t>
  </si>
  <si>
    <t>200ul黄色低吸附纸盒叠装</t>
  </si>
  <si>
    <t>BROFIX®  DeckWorks 1-200uL Low Binding Pipet Tip Station, (Fits Eppendorf&amp;Gilson and Other Ultra-Micropipettors),Carton,Reload System,Yellow,Graduated, Non-Sterile, Polypropylene, 96 Tips/Layer, 10 Layers/Pack, 10 Packs/Case.</t>
  </si>
  <si>
    <t>ADU200YTS</t>
  </si>
  <si>
    <t>200ul黄色无菌吸塑盒叠装</t>
  </si>
  <si>
    <t>BROFIX®  DeckWorks 1-200uL Pipet Tip Station, (Fits Eppendorf&amp;Gilson and Other Ultra-Micropipettors),Reload System,Yellow,Graduated, Sterile, Polypropylene, 96 Tips/Layer, 10 Layers/Pack, 10 Packs/Case.</t>
  </si>
  <si>
    <t>ADU200YTCS</t>
  </si>
  <si>
    <t>200ul黄色无菌纸盒叠装</t>
  </si>
  <si>
    <t>BROFIX®  DeckWorks 1-200uL Low Binding Pipet Tip Station,(Fits Eppendorf&amp;Gilson and Other Ultra-Micropipettors), Carton,Reload System,Yellow,Graduated, Sterile, Polypropylene, 96 Tips/Layer, 10 Layers/Pack, 10 Packs/Case.</t>
  </si>
  <si>
    <t>ADU200YTLS</t>
  </si>
  <si>
    <t>200ul黄色无菌低吸附吸塑盒叠装</t>
  </si>
  <si>
    <t>BROFIX®  DeckWorks 1-200uL Low Binding Pipet Tip Station, (Fits Eppendorf&amp;Gilson and Other Ultra-Micropipettors),Reload System,Yellow,Graduated, Sterile, Polypropylene, 96 Tips/Layer, 10 Layers/Pack, 10 Packs/Case.</t>
  </si>
  <si>
    <t>ADU200YTLCS</t>
  </si>
  <si>
    <t>200ul黄色无菌低吸附纸盒叠装</t>
  </si>
  <si>
    <t>BROFIX®  DeckWorks 1-200uL Low Binding Pipet Tip Station, (Fits Eppendorf&amp;Gilson and Other Ultra-Micropipettors),Carton,Reload System,Yellow,Graduated, Sterile, Polypropylene, 96 Tips/Layer, 10 Layers/Pack, 10 Packs/Case.</t>
  </si>
  <si>
    <t>ADU200YTP</t>
  </si>
  <si>
    <t>51mm长，塑封袋装，200ul黄色非无菌袋叠装</t>
  </si>
  <si>
    <t>BROFIX®  DeckWorks 1-200uL  Pipet Tip Station, (Fits Eppendorf&amp;Gilson and Other Ultra-Micropipettors),Yellow，Carton,Reload System,Graduated, Polypropylene, 96 Tips/Layer, 10 Layers/Pack, 10 Packs/Case.</t>
  </si>
  <si>
    <t>200μL加长移液吸头</t>
  </si>
  <si>
    <t>ADU200EB</t>
  </si>
  <si>
    <t>200ul加长袋装</t>
  </si>
  <si>
    <t>BROFIX®  1-200uL  Pipet Tips, (Fits Eppendorf&amp;Gilson and Other Ultra-Micropipettors),  Bulk Packed，Lengthen，Graduated, Natural, Non-Sterile, 1,000 Tips/Bag, 5,000 Tips/Case.</t>
  </si>
  <si>
    <t>ADU200EBF</t>
  </si>
  <si>
    <t>200ul加长滤芯袋装</t>
  </si>
  <si>
    <t>BROFIX®  1-200uL Low Binding  Pipet Tips, (Fits Eppendorf&amp;Gilson and Other Ultra-Micropipettors),  Bulk Packed，Lengthen，Graduated, Natural, Non-Sterile, 1,000 Tips/Bag, 5,000 Tips/Case.</t>
  </si>
  <si>
    <t>ADU200EBL</t>
  </si>
  <si>
    <t>200ul加长低吸附袋装</t>
  </si>
  <si>
    <t>BROFIX®  1-200uL  Barrier Pipet Tips, (Fits Eppendorf&amp;Gilson and Other Ultra-Micropipettors),   Bulk Packed，Lengthen，Graduated, Natural, Non-Sterile, 1,000 Tips/Bag, 5,000 Tips/Case.</t>
  </si>
  <si>
    <t>ADU200EBLF</t>
  </si>
  <si>
    <t>200ul加长滤芯低吸附袋装</t>
  </si>
  <si>
    <t>BROFIX®  1-200uL  Low Binding Barrier Pipet Tips, (Fits Eppendorf&amp;Gilson and Other Ultra-Micropipettors),   Bulk Packed，Lengthen，Graduated, Natural, Non-Sterile, 1,000 Tips/Bag, 5,000 Tips/Case.</t>
  </si>
  <si>
    <t>多功能盒（200μL加长移液吸头）</t>
  </si>
  <si>
    <t>ADU200ERS</t>
  </si>
  <si>
    <t>多功能200ul加长无菌盒装</t>
  </si>
  <si>
    <t>BROFIX®  Multi-DeckWorks 1-200uL  Pipet Tips, (Fits Eppendorf&amp;Gilson and Other Ultra-Micropipettors),Lengthen，Graduated, Natural, Sterile, Polypropylene, 96 Tips/Rack, 18 Racks/Pack, 4 Packs/Case.</t>
  </si>
  <si>
    <t>ADU200ERFS</t>
  </si>
  <si>
    <t>多功能200ul加长无菌滤芯盒装</t>
  </si>
  <si>
    <t>BROFIX®  Multi-DeckWorks 1-200uL Barrier Pipet Tips, (Fits Eppendorf&amp;Gilson and Other Ultra-Micropipettors),Lengthen，Graduated, Natural, Sterile, Polypropylene, 96 Tips/Rack, 18 Racks/Pack, 4 Packs/Case.</t>
  </si>
  <si>
    <t>ADU200ERLS</t>
  </si>
  <si>
    <t>多功能200ul加长无菌低吸附盒装</t>
  </si>
  <si>
    <t>BROFIX®  Multi-DeckWorks 1-200uL Low Binding Pipet Tips,(Fits Eppendorf&amp;Gilson and Other Ultra-Micropipettors), Lengthen，Graduated, Natural, Sterile, Polypropylene, 96 Tips/Rack, 18 Racks/Pack, 4 Packs/Case.</t>
  </si>
  <si>
    <t>ADU200ERLFS</t>
  </si>
  <si>
    <t>多功能200ul加长无菌滤芯低吸附盒装</t>
  </si>
  <si>
    <t>BROFIX®  Multi-DeckWorks 1-200uL Low Binding Barrier Pipet Tips, (Fits Eppendorf&amp;Gilson and Other Ultra-Micropipettors),Lengthen，Graduated, Natural, Sterile, Polypropylene, 96 Tips/Rack, 18 Racks/Pack, 4 Packs/Case.</t>
  </si>
  <si>
    <t>ADU200ETS</t>
  </si>
  <si>
    <t>96个/层，5层/盒，10盒/箱</t>
  </si>
  <si>
    <t>200ul加长无菌叠装</t>
  </si>
  <si>
    <t>BROFIX®  DeckWorks 1-200uL Pipet Tip Station, (Fits Eppendorf&amp;Gilson and Other Ultra-Micropipettors),Reload System,Lengthen，Graduated,Sterile, Polypropylene, 96 Tips/Layer, 5 Layers/Pack, 10 Packs/Case.</t>
  </si>
  <si>
    <t>ADU200ETLS</t>
  </si>
  <si>
    <t>200ul加长无菌低吸附叠装</t>
  </si>
  <si>
    <t>BROFIX®  DeckWorks 1-200uL Low Binding Pipet Tip Station,(Fits Eppendorf&amp;Gilson and Other Ultra-Micropipettors),Reload System,Lengthen，Graduated, Sterile, Polypropylene, 96 Tips/Layer, 5 Layers/Pack, 10 Packs/Case.</t>
  </si>
  <si>
    <t>200μL凝胶点样移液吸头</t>
  </si>
  <si>
    <t>ADU200MB</t>
  </si>
  <si>
    <t>200ul点样袋装</t>
  </si>
  <si>
    <t>BROFIX®  1-200uL  Pipet Tips, (Fits Eppendorf&amp;Gilson and Other Ultra-Micropipettors),  Bulk Packed，Thick Gel-Loading，Graduated, Natural, Non-Sterile, 1,000 Tips/Bag, 5,000 Tips/Case.</t>
  </si>
  <si>
    <t>ADU200MBF</t>
  </si>
  <si>
    <t>200ul点样滤芯袋装</t>
  </si>
  <si>
    <t>BROFIX®  1-200uL Low Binding  Pipet Tips, (Fits Eppendorf&amp;Gilson and Other Ultra-Micropipettors),  Bulk Packed，Thick Gel-Loading，Graduated, Natural, Non-Sterile, 1,000 Tips/Bag, 5,000 Tips/Case.</t>
  </si>
  <si>
    <t>ADU200MBL</t>
  </si>
  <si>
    <t>200ul点样低吸附袋装</t>
  </si>
  <si>
    <t>BROFIX®  1-200uL Low Binding Barrier Pipet Tips, (Fits Eppendorf&amp;Gilson and Other Ultra-Micropipettors),   Bulk Packed，Thick Gel-Loading，Graduated, Natural, Non-Sterile, 1,000 Tips/Bag, 5,000 Tips/Case.</t>
  </si>
  <si>
    <t>ADU200MBLF</t>
  </si>
  <si>
    <t>200ul点样滤芯低吸附袋装</t>
  </si>
  <si>
    <t>BROFIX®  1-200uL  Low Binding Barrier Pipet Tips, (Fits Eppendorf&amp;Gilson and Other Ultra-Micropipettors),   Bulk Packed，Thick Gel-Loading，Graduated, Natural, Non-Sterile, 1,000 Tips/Bag, 5,000 Tips/Case.</t>
  </si>
  <si>
    <t>多功能盒（200μL凝胶点样移液吸头）</t>
  </si>
  <si>
    <t>ADU200MRS</t>
  </si>
  <si>
    <t>多功能200ul点样无菌盒装</t>
  </si>
  <si>
    <t>BROFIX®  Multi-DeckWorks 1-200uL  Pipet Tips, (Fits Eppendorf&amp;Gilson and Other Ultra-Micropipettors),Thick Gel-Loading，Graduated, Natural, Sterile, Polypropylene, 96 Tips/Rack, 18 Racks/Pack, 4 Packs/Case.</t>
  </si>
  <si>
    <t>ADU200MRFS</t>
  </si>
  <si>
    <t>多功能200ul点样无菌滤芯盒装</t>
  </si>
  <si>
    <t>BROFIX®  Multi-DeckWorks 1-200uL Barrier Pipet Tips, (Fits Eppendorf&amp;Gilson and Other Ultra-Micropipettors),Thick Gel-Loading，Graduated, Natural, Sterile, Polypropylene, 96 Tips/Rack, 18 Racks/Pack, 4 Packs/Case.</t>
  </si>
  <si>
    <t>ADU200MRLS</t>
  </si>
  <si>
    <t>多功能200ul点样无菌低吸附盒装</t>
  </si>
  <si>
    <t>BROFIX®  Multi-DeckWorks 1-200uL Low Binding Pipet Tips,(Fits Eppendorf&amp;Gilson and Other Ultra-Micropipettors),Thick Gel-Loading，Graduated, Natural, Sterile, Polypropylene, 96 Tips/Rack, 18 Racks/Pack, 4 Packs/Case.</t>
  </si>
  <si>
    <t>ADU200MRLFS</t>
  </si>
  <si>
    <t>多功能200ul点样无菌滤芯低吸附盒装</t>
  </si>
  <si>
    <t>BROFIX®  Multi-DeckWorks 1-200uL Low Binding Barrier Pipet Tips, (Fits Eppendorf&amp;Gilson and Other Ultra-Micropipettors),Thick Gel-Loading，Graduated, Natural, Sterile, Polypropylene, 96 Tips/Rack, 18 Racks/Pack, 4 Packs/Case.</t>
  </si>
  <si>
    <t>ADU200MTS</t>
  </si>
  <si>
    <t>200ul点样无菌叠装</t>
  </si>
  <si>
    <t>BROFIX®  DeckWorks 1-200uL Pipet Tip Station, (Fits Eppendorf&amp;Gilson and Other Ultra-Micropipettors),Reload System,Thick Gel-Loading，Graduated, Sterile, Polypropylene, 96 Tips/Layer, 5 Layers/Pack, 10 Packs/Case.</t>
  </si>
  <si>
    <t>ADU200MTLS</t>
  </si>
  <si>
    <t>200ul点样无菌低吸附叠装</t>
  </si>
  <si>
    <t>BROFIX®  DeckWorks 1-200uL Low Binding Pipet Tip Station,(Fits Eppendorf&amp;Gilson and Other Ultra-Micropipettors), Reload System,Thick Gel-Loading，Graduated, Sterile, Polypropylene, 96 Tips/Layer, 5 Layers/Pack, 10 Packs/Case.</t>
  </si>
  <si>
    <t>300μL移液吸头</t>
  </si>
  <si>
    <t>ADU300B</t>
  </si>
  <si>
    <t>1-300</t>
  </si>
  <si>
    <t>300ul袋装</t>
  </si>
  <si>
    <t>BROFIX®  1-300uL  Pipet Tips, (Fits Eppendorf&amp;Gilson and Other Ultra-Micropipettors),  Bulk Packed，Graduated, Natural, Non-Sterile, 1,000 Tips/Bag, 5,000 Tips/Case.</t>
  </si>
  <si>
    <t>ADU300BF</t>
  </si>
  <si>
    <t>300ul滤芯袋装</t>
  </si>
  <si>
    <t>BROFIX®  1-300uL Low Binding  Pipet Tips, (Fits Eppendorf&amp;Gilson and Other Ultra-Micropipettors),  Bulk Packed，Graduated, Natural, Non-Sterile, 1,000 Tips/Bag, 5,000 Tips/Case.</t>
  </si>
  <si>
    <t>ADU300BL</t>
  </si>
  <si>
    <t>300ul低吸附袋装</t>
  </si>
  <si>
    <t>BROFIX®  1-300uL Low Binding Barrier Pipet Tips, (Fits Eppendorf&amp;Gilson and Other Ultra-Micropipettors),   Bulk Packed，Graduated, Natural, Non-Sterile, 1,000 Tips/Bag, 5,000 Tips/Case.</t>
  </si>
  <si>
    <t>ADU300BLF</t>
  </si>
  <si>
    <t>300ul滤芯低吸附袋装</t>
  </si>
  <si>
    <t>BROFIX®  1-300uL  Low Binding Barrier Pipet Tips, (Fits Eppendorf&amp;Gilson and Other Ultra-Micropipettors),   Bulk Packed，Graduated, Natural, Non-Sterile, 1,000 Tips/Bag, 5,000 Tips/Case.</t>
  </si>
  <si>
    <t>多功能盒（300μL移液吸头）</t>
  </si>
  <si>
    <t>ADU300RS</t>
  </si>
  <si>
    <t>多功能300ul无菌盒装</t>
  </si>
  <si>
    <t>BROFIX®  Multi-DeckWorks 1-300uL  Pipet Tips, (Fits Eppendorf&amp;Gilson and Other Ultra-Micropipettors),Graduated, Natural, Sterile, Polypropylene, 96 Tips/Rack, 18 Racks/Pack, 4 Packs/Case.</t>
  </si>
  <si>
    <t>ADU300RFS</t>
  </si>
  <si>
    <t>多功能300ul无菌滤芯盒装</t>
  </si>
  <si>
    <t>BROFIX®  Multi-DeckWorks 1-300uL Barrier Pipet Tips, (Fits Eppendorf&amp;Gilson and Other Ultra-Micropipettors),Graduated, Natural, Sterile, Polypropylene, 96 Tips/Rack, 18 Racks/Pack, 4 Packs/Case.</t>
  </si>
  <si>
    <t>ADU300RLS</t>
  </si>
  <si>
    <t>多功能300ul无菌低吸附盒装</t>
  </si>
  <si>
    <t>BROFIX®  Multi-DeckWorks 1-300uL Low Binding Pipet Tips,(Fits Eppendorf&amp;Gilson and Other Ultra-Micropipettors),Graduated, Natural, Sterile, Polypropylene, 96 Tips/Rack, 18 Racks/Pack, 4 Packs/Case.</t>
  </si>
  <si>
    <t>ADU300RLFS</t>
  </si>
  <si>
    <t>多功能300ul无菌滤芯低吸附盒装</t>
  </si>
  <si>
    <t>BROFIX®  Multi-DeckWorks 1-300uL Low Binding Barrier Pipet Tips, (Fits Eppendorf&amp;Gilson and Other Ultra-Micropipettors),Graduated,  Natural, Sterile, Polypropylene, 96 Tips/Rack, 18 Racks/Pack, 4 Packs/Case.</t>
  </si>
  <si>
    <t>ADU300TS</t>
  </si>
  <si>
    <t>300ul无菌叠装</t>
  </si>
  <si>
    <t>BROFIX®  DeckWorks 1-300uL Pipet Tip Station, (Fits Eppendorf&amp;Gilson and Other Ultra-Micropipettors),Reload System,Graduated, Sterile, Polypropylene, 96 Tips/Layer, 10 Layers/Pack, 10 Packs/Case.</t>
  </si>
  <si>
    <t>ADU300TLS</t>
  </si>
  <si>
    <t>300ul无菌低吸附叠装</t>
  </si>
  <si>
    <t>BROFIX®  DeckWorks 1-300uL Low Binding Pipet Tip Station,(Fits Eppendorf&amp;Gilson and Other Ultra-Micropipettors), Reload System,Graduated, Sterile, Polypropylene, 96 Tips/Layer, 10 Layers/Pack, 10 Packs/Case.</t>
  </si>
  <si>
    <t>ADU300TP</t>
  </si>
  <si>
    <t>塑封袋装，300ul非无菌袋叠装</t>
  </si>
  <si>
    <t>BROFIX®  DeckWorks 1-300uL  Pipet Tip Station, (Fits Eppendorf&amp;Gilson and Other Ultra-Micropipettors),Carton,Reload System,Graduated, Polypropylene, 96 Tips/Layer, 10 Layers/Pack, 10 Packs/Case.</t>
  </si>
  <si>
    <t>1000μL移液吸头</t>
  </si>
  <si>
    <t>ADU1000B</t>
  </si>
  <si>
    <t>50-1000</t>
  </si>
  <si>
    <t>1000ul袋装</t>
  </si>
  <si>
    <t>BROFIX®  50-1000uL  Pipet Tips, (Fits Eppendorf&amp;Gilson and Other Ultra-Micropipettors),  Bulk Packed，Graduated, Natural, Non-Sterile, 1,000 Tips/Bag, 5,000 Tips/Case.</t>
  </si>
  <si>
    <t>ADU1000BF</t>
  </si>
  <si>
    <t>1000ul滤芯袋装</t>
  </si>
  <si>
    <t>BROFIX®  50-1000uL Low Binding  Pipet Tips, (Fits Eppendorf&amp;Gilson and Other Ultra-Micropipettors),  Bulk Packed，Graduated, Natural, Non-Sterile, 1,000 Tips/Bag, 5,000 Tips/Case.</t>
  </si>
  <si>
    <t>ADU1000BL</t>
  </si>
  <si>
    <t>1000ul低吸附袋装</t>
  </si>
  <si>
    <t>BROFIX®  50-1000uL Low Binding Barrier Pipet Tips, (Fits Eppendorf&amp;Gilson and Other Ultra-Micropipettors),   Bulk Packed，Graduated, Natural, Non-Sterile, 1,000 Tips/Bag, 5,000 Tips/Case.</t>
  </si>
  <si>
    <t>ADU1000BLF</t>
  </si>
  <si>
    <t>1000ul滤芯低吸附袋装</t>
  </si>
  <si>
    <t>BROFIX®  50-1000uL  Low Binding Barrier Pipet Tips, (Fits Eppendorf&amp;Gilson and Other Ultra-Micropipettors),   Bulk Packed，Graduated, Natural, Non-Sterile, 1,000 Tips/Bag, 5,000 Tips/Case.</t>
  </si>
  <si>
    <t>多功能盒（1000μL移液吸头）</t>
  </si>
  <si>
    <t>ADU1000RS</t>
  </si>
  <si>
    <t>96个/盒，12盒/中盒，4中盒/箱</t>
  </si>
  <si>
    <t>多功能1000ul无菌盒装</t>
  </si>
  <si>
    <t>BROFIX®  Multi-DeckWorks 50-1000uL  Pipet Tips, (Fits Eppendorf&amp;Gilson and Other Ultra-Micropipettors),Graduated, Natural, Sterile, Polypropylene, 96 Tips/Rack, 12 Racks/Pack, 4 Packs/Case.</t>
  </si>
  <si>
    <t>ADU1000RFS</t>
  </si>
  <si>
    <t>多功能1000ul无菌滤芯盒装</t>
  </si>
  <si>
    <t>BROFIX®  Multi-DeckWorks 50-1000uL Barrier Pipet Tips, (Fits Eppendorf&amp;Gilson and Other Ultra-Micropipettors),Graduated, Natural, Sterile, Polypropylene, 96 Tips/Rack, 12 Racks/Pack, 4 Packs/Case.</t>
  </si>
  <si>
    <t>ADU1000RLS</t>
  </si>
  <si>
    <t>多功能1000ul无菌低吸附盒装</t>
  </si>
  <si>
    <t>BROFIX®  Multi-DeckWorks 50-1000uL Low Binding Pipet Tips,(Fits Eppendorf&amp;Gilson and Other Ultra-Micropipettors), Graduated, Natural, Sterile, Polypropylene, 96 Tips/Rack, 12 Racks/Pack, 4 Packs/Case.</t>
  </si>
  <si>
    <t>ADU1000RLFS</t>
  </si>
  <si>
    <t>多功能1000ul无菌滤芯低吸附盒装</t>
  </si>
  <si>
    <t>BROFIX®  Multi-DeckWorks 50-1000uL Low Binding Barrier Pipet Tips, (Fits Eppendorf&amp;Gilson and Other Ultra-Micropipettors),Graduated, Natural, Sterile, Polypropylene, 96 Tips/Rack, 12 Racks/Pack, 4 Packs/Case.</t>
  </si>
  <si>
    <t>ADU1000T</t>
  </si>
  <si>
    <t>1000ul吸塑盒叠装</t>
  </si>
  <si>
    <t>BROFIX®  DeckWorks 50-1000uL Pipet Tip Station, (Fits Eppendorf&amp;Gilson and Other Ultra-Micropipettors),Reload System,Graduated, Non-Sterile, Polypropylene, 96 Tips/Layer, 5 Layers/Pack, 10 Packs/Case.</t>
  </si>
  <si>
    <t>ADU1000TC</t>
  </si>
  <si>
    <t>1000ul纸盒叠装</t>
  </si>
  <si>
    <t>BROFIX®  DeckWorks 50-1000uL Low Binding Pipet Tip Station,(Fits Eppendorf&amp;Gilson and Other Ultra-Micropipettors), Carton,Reload System,Graduated, Non-Sterile, Polypropylene, 96 Tips/Layer, 5 Layers/Pack, 10 Packs/Case.</t>
  </si>
  <si>
    <t>ADU1000TL</t>
  </si>
  <si>
    <t>1000ul低吸附吸塑盒叠装</t>
  </si>
  <si>
    <t>BROFIX®  DeckWorks 50-1000uL Low Binding Pipet Tip Station, (Fits Eppendorf&amp;Gilson and Other Ultra-Micropipettors),Reload System,Graduated, Non-Sterile, Polypropylene, 96 Tips/Layer, 5 Layers/Pack, 10 Packs/Case.</t>
  </si>
  <si>
    <t>ADU1000TLC</t>
  </si>
  <si>
    <t>1000ul低吸附纸盒叠装</t>
  </si>
  <si>
    <t>BROFIX®  DeckWorks 50-1000uL Low Binding Pipet Tip Station, (Fits Eppendorf&amp;Gilson and Other Ultra-Micropipettors),Carton,Reload System,Graduated, Non-Sterile, Polypropylene, 96 Tips/Layer, 5 Layers/Pack, 10 Packs/Case.</t>
  </si>
  <si>
    <t>ADU1000TS</t>
  </si>
  <si>
    <t>1000ul无菌吸塑盒叠装</t>
  </si>
  <si>
    <t>BROFIX®  DeckWorks 50-1000uL Pipet Tip Station, (Fits Eppendorf&amp;Gilson and Other Ultra-Micropipettors),Reload System,Graduated, Sterile, Polypropylene, 96 Tips/Layer, 5 Layers/Pack, 10 Packs/Case.</t>
  </si>
  <si>
    <t>ADU1000TCS</t>
  </si>
  <si>
    <t>1000ul无菌纸盒叠装</t>
  </si>
  <si>
    <t>BROFIX®  DeckWorks 50-1000uL Low Binding Pipet Tip Station,(Fits Eppendorf&amp;Gilson and Other Ultra-Micropipettors), Carton,Reload System,Graduated, Sterile, Polypropylene, 96 Tips/Layer, 5 Layers/Pack, 10 Packs/Case.</t>
  </si>
  <si>
    <t>ADU1000TLS</t>
  </si>
  <si>
    <t>1000ul无菌低吸附吸塑盒叠装</t>
  </si>
  <si>
    <t>BROFIX®  DeckWorks 50-1000uL Low Binding Pipet Tip Station, (Fits Eppendorf&amp;Gilson and Other Ultra-Micropipettors),Reload System,Graduated, Sterile, Polypropylene, 96 Tips/Layer, 5 Layers/Pack, 10 Packs/Case.</t>
  </si>
  <si>
    <t>ADU1000TLCS</t>
  </si>
  <si>
    <t>1000ul无菌低吸附纸盒叠装</t>
  </si>
  <si>
    <t>BROFIX®  DeckWorks 50-1000uL Low Binding Pipet Tip Station, (Fits Eppendorf&amp;Gilson and Other Ultra-Micropipettors),Carton,Reload System,Graduated, Sterile, Polypropylene, 96 Tips/Layer, 5 Layers/Pack, 10 Packs/Case.</t>
  </si>
  <si>
    <t>ADU1000TP</t>
  </si>
  <si>
    <t>96个/层，5层/袋，10袋/箱</t>
  </si>
  <si>
    <t>塑封袋装，1000ul非无菌袋叠装</t>
  </si>
  <si>
    <t>BROFIX®  DeckWorks 50-1000uL  Pipet Tip Station, (Fits Eppendorf&amp;Gilson and Other Ultra-Micropipettors),Carton,Reload System,Graduated, Polypropylene, 96 Tips/Layer, 5 Layers/Pack, 10 Packs/Case.</t>
  </si>
  <si>
    <t>ADU1000RSD</t>
  </si>
  <si>
    <t>BROFIX®  Multi-DeckWorks 50-1000uL  Pipet Tips, (Fits Eppendorf&amp;Gilson and Other Ultra-Micropipettors),Graduated,Double Reagent Reservoirs,  Natural, Sterile, Polypropylene, 96 Tips/Rack, 18 Racks/Pack, 4 Packs/Case.</t>
  </si>
  <si>
    <t>ADU1000RFSD</t>
  </si>
  <si>
    <t>BROFIX®  Multi-DeckWorks 50-1000uL Barrier Pipet Tips, (Fits Eppendorf&amp;Gilson and Other Ultra-Micropipettors),Graduated,  Double Reagent Reservoirs,Natural, Sterile, Polypropylene, 96 Tips/Rack, 18 Racks/Pack, 4 Packs/Case.</t>
  </si>
  <si>
    <t>ADU1000RLSD</t>
  </si>
  <si>
    <t>BROFIX®  Multi-DeckWorks 50-1000uL Low Binding Pipet Tips,(Fits Eppendorf&amp;Gilson and Other Ultra-Micropipettors), Graduated,  Double Reagent Reservoirs,Natural, Sterile, Polypropylene, 96 Tips/Rack, 18 Racks/Pack, 4 Packs/Case.</t>
  </si>
  <si>
    <t>ADU1000RLFSD</t>
  </si>
  <si>
    <t>BROFIX®  Multi-DeckWorks 50-1000uL Low Binding Barrier Pipet Tips, (Fits Eppendorf&amp;Gilson and Other Ultra-Micropipettors),Graduated,  Double Reagent Reservoirs, Natural, Sterile, Polypropylene, 96 Tips/Rack, 18 Racks/Pack, 4 Packs/Case.</t>
  </si>
  <si>
    <t>1000μL蓝色移液吸头</t>
  </si>
  <si>
    <t>ADU1000YB</t>
  </si>
  <si>
    <t>1000ul蓝色袋装</t>
  </si>
  <si>
    <t>BROFIX®  50-1000uL  Pipet Tips, (Fits Eppendorf&amp;Gilson and Other Ultra-Micropipettors),  Bulk Packed，Blue, Graduated, Natural, Non-Sterile, 1,000 Tips/Bag, 5,000 Tips/Case.</t>
  </si>
  <si>
    <t>ADU1000YBF</t>
  </si>
  <si>
    <t>1000ul蓝色滤芯袋装</t>
  </si>
  <si>
    <t>BROFIX®  50-1000uL Low Binding  Pipet Tips, (Fits Eppendorf&amp;Gilson and Other Ultra-Micropipettors),  Bulk Packed，Blue, Graduated, Natural, Non-Sterile, 1,000 Tips/Bag, 5,000 Tips/Case.</t>
  </si>
  <si>
    <t>ADU1000YBL</t>
  </si>
  <si>
    <t>1000ul蓝色低吸附袋装</t>
  </si>
  <si>
    <t>BROFIX®  50-1000uL Low Binding Barrier Pipet Tips, (Fits Eppendorf&amp;Gilson and Other Ultra-Micropipettors),   Bulk Packed，Blue, Graduated, Natural, Non-Sterile, 1,000 Tips/Bag, 5,000 Tips/Case.</t>
  </si>
  <si>
    <t>ADU1000YBLF</t>
  </si>
  <si>
    <t>1000ul蓝色滤芯低吸附袋装</t>
  </si>
  <si>
    <t>BROFIX®  50-1000uL  Low Binding Barrier Pipet Tips, (Fits Eppendorf&amp;Gilson and Other Ultra-Micropipettors),   Bulk Packed，Blue, Graduated, Natural, Non-Sterile, 1,000 Tips/Bag, 5,000 Tips/Case.</t>
  </si>
  <si>
    <t>多功能盒（1000μL蓝色移液吸头）</t>
  </si>
  <si>
    <t>ADU1000YRS</t>
  </si>
  <si>
    <t>多功能1000ul蓝色无菌盒装</t>
  </si>
  <si>
    <t>BROFIX®  Multi-DeckWorks 50-1000uL  Pipet Tips, (Fits Eppendorf&amp;Gilson and Other Ultra-Micropipettors),Graduated, Blue, Natural, Sterile, Polypropylene, 96 Tips/Rack, 12 Racks/Pack, 4 Packs/Case.</t>
  </si>
  <si>
    <t>ADU1000YRFS</t>
  </si>
  <si>
    <t>多功能1000ul蓝色无菌滤芯盒装</t>
  </si>
  <si>
    <t>BROFIX®  Multi-DeckWorks 50-1000uL Barrier Pipet Tips, (Fits Eppendorf&amp;Gilson and Other Ultra-Micropipettors),Graduated,Blue,  Natural, Sterile, Polypropylene, 96 Tips/Rack, 12 Racks/Pack, 4 Packs/Case.</t>
  </si>
  <si>
    <t>ADU1000YRLS</t>
  </si>
  <si>
    <t>多功能1000ul蓝色无菌低吸附盒装</t>
  </si>
  <si>
    <t>BROFIX®  Multi-DeckWorks 50-1000uL Low Binding Pipet Tips,(Fits Eppendorf&amp;Gilson and Other Ultra-Micropipettors), Graduated, Blue, Natural, Sterile, Polypropylene, 96 Tips/Rack, 12 Racks/Pack, 4 Packs/Case.</t>
  </si>
  <si>
    <t>ADU1000YRLFS</t>
  </si>
  <si>
    <t>多功能1000ul蓝色无菌滤芯低吸附盒装</t>
  </si>
  <si>
    <t>BROFIX®  Multi-DeckWorks 50-1000uL Low Binding Barrier Pipet Tips, (Fits Eppendorf&amp;Gilson and Other Ultra-Micropipettors),Graduated, Blue, Natural, Sterile, Polypropylene, 96 Tips/Rack, 12 Racks/Pack, 4 Packs/Case.</t>
  </si>
  <si>
    <t>ADU1000YT</t>
  </si>
  <si>
    <t>1000ul蓝色吸塑盒叠装</t>
  </si>
  <si>
    <t>BROFIX®  DeckWorks 50-1000uL Pipet Tip Station, (Fits Eppendorf&amp;Gilson and Other Ultra-Micropipettors),Reload System,Graduated, Blue, Non-Sterile, Polypropylene, 96 Tips/Layer, 5 Layers/Pack, 10 Packs/Case.</t>
  </si>
  <si>
    <t>ADU1000YTC</t>
  </si>
  <si>
    <t>1000ul蓝色纸盒叠装</t>
  </si>
  <si>
    <t>BROFIX®  DeckWorks 50-1000uL Low Binding Pipet Tip Station,(Fits Eppendorf&amp;Gilson and Other Ultra-Micropipettors), Carton,Reload System,Graduated, Blue, Non-Sterile, Polypropylene, 96 Tips/Layer, 5 Layers/Pack, 10 Packs/Case.</t>
  </si>
  <si>
    <t>ADU1000YTL</t>
  </si>
  <si>
    <t>1000ul蓝色低吸附吸塑盒叠装</t>
  </si>
  <si>
    <t>BROFIX®  DeckWorks 50-1000uL Low Binding Pipet Tip Station, (Fits Eppendorf&amp;Gilson and Other Ultra-Micropipettors),Reload System,Graduated,Blue,  Non-Sterile, Polypropylene, 96 Tips/Layer, 5 Layers/Pack, 10 Packs/Case.</t>
  </si>
  <si>
    <t>ADU1000YTLC</t>
  </si>
  <si>
    <t>1000ul蓝色低吸附纸盒叠装</t>
  </si>
  <si>
    <t>BROFIX®  DeckWorks 50-1000uL Low Binding Pipet Tip Station, (Fits Eppendorf&amp;Gilson and Other Ultra-Micropipettors),Carton,Reload System,Graduated, Blue, Non-Sterile, Polypropylene, 96 Tips/Layer, 5 Layers/Pack, 10 Packs/Case.</t>
  </si>
  <si>
    <t>ADU1000YTS</t>
  </si>
  <si>
    <t>1000ul蓝色无菌吸塑盒叠装</t>
  </si>
  <si>
    <t>BROFIX®  DeckWorks 50-1000uL Pipet Tip Station, (Fits Eppendorf&amp;Gilson and Other Ultra-Micropipettors),Reload System,Graduated, Blue, Sterile, Polypropylene, 96 Tips/Layer, 5 Layers/Pack, 10 Packs/Case.</t>
  </si>
  <si>
    <t>ADU1000YTCS</t>
  </si>
  <si>
    <t>1000ul蓝色无菌纸盒叠装</t>
  </si>
  <si>
    <t>BROFIX®  DeckWorks 50-1000uL Low Binding Pipet Tip Station,(Fits Eppendorf&amp;Gilson and Other Ultra-Micropipettors), Carton,Reload System,Graduated, Blue, Sterile, Polypropylene, 96 Tips/Layer, 5 Layers/Pack, 10 Packs/Case.</t>
  </si>
  <si>
    <t>ADU1000YTLS</t>
  </si>
  <si>
    <t>1000ul蓝色无菌低吸附吸塑盒叠装</t>
  </si>
  <si>
    <t>BROFIX®  DeckWorks 50-1000uL Low Binding Pipet Tip Station, (Fits Eppendorf&amp;Gilson and Other Ultra-Micropipettors),Reload System,Graduated, Blue, Sterile, Polypropylene, 96 Tips/Layer, 5 Layers/Pack, 10 Packs/Case.</t>
  </si>
  <si>
    <t>ADU1000YTLCS</t>
  </si>
  <si>
    <t>1000ul蓝色无菌低吸附纸盒叠装</t>
  </si>
  <si>
    <t>BROFIX®  DeckWorks 50-1000uL Low Binding Pipet Tip Station, (Fits Eppendorf&amp;Gilson and Other Ultra-Micropipettors),Carton,Reload System,Graduated, Blue, Sterile, Polypropylene, 96 Tips/Layer, 5 Layers/Pack, 10 Packs/Case.</t>
  </si>
  <si>
    <t>塑封袋装，1000ul蓝色非无菌袋叠装</t>
  </si>
  <si>
    <t>BROFIX®  DeckWorks 50-1000uL  Pipet Tip Station, (Fits Eppendorf&amp;Gilson and Other Ultra-Micropipettors),Carton,Reload System,Blue,Graduated, Polypropylene, 96 Tips/Layer, 5 Layers/Pack, 10 Packs/Case.</t>
  </si>
  <si>
    <t>ADU1000YRSD</t>
  </si>
  <si>
    <t>BROFIX®  Multi-DeckWorks 50-1000uL  Pipet Tips, (Fits Eppendorf&amp;Gilson and Other Ultra-Micropipettors),Graduated,Double Reagent Reservoirs, Blue, Double Reagent Reservoirs, Natural, Sterile, Polypropylene, 96 Tips/Rack, 18 Racks/Pack, 4 Packs/Case.</t>
  </si>
  <si>
    <t>ADU1000YRFSD</t>
  </si>
  <si>
    <t>BROFIX®  Multi-DeckWorks 50-1000uL Barrier Pipet Tips, (Fits Eppendorf&amp;Gilson and Other Ultra-Micropipettors),Graduated, Double Reagent Reservoirs,Blue,  Natural, Sterile, Polypropylene, 96 Tips/Rack, 18 Racks/Pack, 4 Packs/Case.</t>
  </si>
  <si>
    <t>ADU1000YRLSD</t>
  </si>
  <si>
    <t>BROFIX®  Multi-DeckWorks 50-1000uL Low Binding Pipet Tips,(Fits Eppendorf&amp;Gilson and Other Ultra-Micropipettors), Graduated, Double Reagent Reservoirs,Blue,  Natural, Sterile, Polypropylene, 96 Tips/Rack, 18 Racks/Pack, 4 Packs/Case.</t>
  </si>
  <si>
    <t>ADU1000YRLFSD</t>
  </si>
  <si>
    <t>BROFIX®  Multi-DeckWorks 50-1000uL Low Binding Barrier Pipet Tips, (Fits Eppendorf&amp;Gilson and Other Ultra-Micropipettors),Graduated,Double Reagent Reservoirs, Blue,   Natural, Sterile, Polypropylene, 96 Tips/Rack, 18 Racks/Pack, 4 Packs/Case.</t>
  </si>
  <si>
    <t>1250μL移液吸头</t>
  </si>
  <si>
    <t>ADU1250B</t>
  </si>
  <si>
    <t>50-1250</t>
  </si>
  <si>
    <t>1250μL袋装</t>
  </si>
  <si>
    <t>BROFIX®  50-1250uL  Pipet Tips, (Fits Eppendorf&amp;Gilson and Other Ultra-Micropipettors),  Bulk Packed，Graduated, Natural, Non-Sterile, 1,000 Tips/Bag, 5,000 Tips/Case.</t>
  </si>
  <si>
    <t>ADU1250BF</t>
  </si>
  <si>
    <t>1250μL滤芯袋装</t>
  </si>
  <si>
    <t>BROFIX®  50-1250uL Low Binding  Pipet Tips, (Fits Eppendorf&amp;Gilson and Other Ultra-Micropipettors),  Bulk Packed，Graduated, Natural, Non-Sterile, 1,000 Tips/Bag, 5,000 Tips/Case.</t>
  </si>
  <si>
    <t>ADU1250BL</t>
  </si>
  <si>
    <t>1250μL低吸附袋装</t>
  </si>
  <si>
    <t>BROFIX®  50-1250uL Low Binding Barrier Pipet Tips, (Fits Eppendorf&amp;Gilson and Other Ultra-Micropipettors),   Bulk Packed，Graduated, Natural, Non-Sterile, 1,000 Tips/Bag, 5,000 Tips/Case.</t>
  </si>
  <si>
    <t>ADU1250BLF</t>
  </si>
  <si>
    <t>1250μL滤芯低吸附袋装</t>
  </si>
  <si>
    <t>BROFIX®  50-1250uL  Low Binding Barrier Pipet Tips, (Fits Eppendorf&amp;Gilson and Other Ultra-Micropipettors),   Bulk Packed，Graduated, Natural, Non-Sterile, 1,000 Tips/Bag, 5,000 Tips/Case.</t>
  </si>
  <si>
    <t>多功能盒（1250μL移液吸头）</t>
  </si>
  <si>
    <t>ADU1250RS</t>
  </si>
  <si>
    <t>多功能1250μL无菌盒装</t>
  </si>
  <si>
    <t>BROFIX®  Multi-DeckWorks 50-1250uL  Pipet Tips, (Fits Eppendorf&amp;Gilson and Other Ultra-Micropipettors),Graduated, Natural, Sterile, Polypropylene, 96 Tips/Rack, 12 Racks/Pack, 4 Packs/Case.</t>
  </si>
  <si>
    <t>ADU1250RFS</t>
  </si>
  <si>
    <t>多功能1250μL无菌滤芯盒装</t>
  </si>
  <si>
    <t>BROFIX®  Multi-DeckWorks 50-1250uL Barrier Pipet Tips, (Fits Eppendorf&amp;Gilson and Other Ultra-Micropipettors),Graduated, Natural, Sterile, Polypropylene, 96 Tips/Rack, 12 Racks/Pack, 4 Packs/Case.</t>
  </si>
  <si>
    <t>ADU1250RLS</t>
  </si>
  <si>
    <t>多功能1250μL无菌低吸附盒装</t>
  </si>
  <si>
    <t>BROFIX®  Multi-DeckWorks 50-1250uL Low Binding Pipet Tips,(Fits Eppendorf&amp;Gilson and Other Ultra-Micropipettors), Graduated, Natural, Sterile, Polypropylene, 96 Tips/Rack, 12 Racks/Pack, 4 Packs/Case.</t>
  </si>
  <si>
    <t>ADU1250RLFS</t>
  </si>
  <si>
    <t>多功能1250μL无菌滤芯低吸附盒装</t>
  </si>
  <si>
    <t>BROFIX®  Multi-DeckWorks 50-1250uL Low Binding Barrier Pipet Tips, (Fits Eppendorf&amp;Gilson and Other Ultra-Micropipettors),Graduated, Natural, Sterile, Polypropylene, 96 Tips/Rack, 12 Racks/Pack, 4 Packs/Case.</t>
  </si>
  <si>
    <t>ADU1250T</t>
  </si>
  <si>
    <t>1250μL吸塑盒叠装</t>
  </si>
  <si>
    <t>BROFIX®  DeckWorks 50-1250uL Pipet Tip Station, (Fits Eppendorf&amp;Gilson and Other Ultra-Micropipettors),Reload System,Graduated, Non-Sterile, Polypropylene, 96 Tips/Layer, 5 Layers/Pack, 10 Packs/Case.</t>
  </si>
  <si>
    <t>ADU1250TC</t>
  </si>
  <si>
    <t>1250μL纸盒叠装</t>
  </si>
  <si>
    <t>BROFIX®  DeckWorks 50-1250uL Low Binding Pipet Tip Station,(Fits Eppendorf&amp;Gilson and Other Ultra-Micropipettors), Carton,Reload System,Graduated, Non-Sterile, Polypropylene, 96 Tips/Layer, 5 Layers/Pack, 10 Packs/Case.</t>
  </si>
  <si>
    <t>ADU1250TL</t>
  </si>
  <si>
    <t>1250μL低吸附吸塑盒叠装</t>
  </si>
  <si>
    <t>BROFIX®  DeckWorks 50-1250uL Low Binding Pipet Tip Station, (Fits Eppendorf&amp;Gilson and Other Ultra-Micropipettors),Reload System,Graduated, Non-Sterile, Polypropylene, 96 Tips/Layer, 5 Layers/Pack, 10 Packs/Case.</t>
  </si>
  <si>
    <t>ADU1250TLC</t>
  </si>
  <si>
    <t>1250μL低吸附纸盒叠装</t>
  </si>
  <si>
    <t>BROFIX®  DeckWorks 50-1250uL Low Binding Pipet Tip Station, (Fits Eppendorf&amp;Gilson and Other Ultra-Micropipettors),Carton,Reload System,Graduated, Non-Sterile, Polypropylene, 96 Tips/Layer, 5 Layers/Pack, 10 Packs/Case.</t>
  </si>
  <si>
    <t>ADU1250TS</t>
  </si>
  <si>
    <t>1250μL无菌吸塑盒叠装</t>
  </si>
  <si>
    <t>BROFIX®  DeckWorks 50-1250uL Pipet Tip Station, (Fits Eppendorf&amp;Gilson and Other Ultra-Micropipettors),Reload System,Graduated, Sterile, Polypropylene, 96 Tips/Layer, 5 Layers/Pack, 10 Packs/Case.</t>
  </si>
  <si>
    <t>ADU1250TCS</t>
  </si>
  <si>
    <t>1250μL无菌纸盒叠装</t>
  </si>
  <si>
    <t>BROFIX®  DeckWorks 50-1250uL Low Binding Pipet Tip Station,(Fits Eppendorf&amp;Gilson and Other Ultra-Micropipettors), Carton,Reload System,Graduated, Sterile, Polypropylene, 96 Tips/Layer, 5 Layers/Pack, 10 Packs/Case.</t>
  </si>
  <si>
    <t>ADU1250TLS</t>
  </si>
  <si>
    <t>1250μL无菌低吸附吸塑盒叠装</t>
  </si>
  <si>
    <t>BROFIX®  DeckWorks 50-1250uL Low Binding Pipet Tip Station, (Fits Eppendorf&amp;Gilson and Other Ultra-Micropipettors),Reload System,Graduated, Sterile, Polypropylene, 96 Tips/Layer, 5 Layers/Pack, 10 Packs/Case.</t>
  </si>
  <si>
    <t>ADU1250TLCS</t>
  </si>
  <si>
    <t>1250μL无菌低吸附纸盒叠装</t>
  </si>
  <si>
    <t>BROFIX®  DeckWorks 50-1250uL Low Binding Pipet Tip Station, (Fits Eppendorf&amp;Gilson and Other Ultra-Micropipettors),Carton,Reload System,Graduated, Sterile, Polypropylene, 96 Tips/Layer, 5 Layers/Pack, 10 Packs/Case.</t>
  </si>
  <si>
    <t>ADU1250TP</t>
  </si>
  <si>
    <t>102mm长，塑封袋装，1250μL非无菌袋叠装</t>
  </si>
  <si>
    <t>BROFIX®  DeckWorks 50-1250uL  Pipet Tip Station, (Fits Eppendorf&amp;Gilson and Other Ultra-Micropipettors),Carton,Reload System,Graduated,Polypropylene, 96 Tips/Layer, 5 Layers/Pack, 10 Packs/Case.</t>
  </si>
  <si>
    <t>5mL移液吸头</t>
  </si>
  <si>
    <t>ADU5MB</t>
  </si>
  <si>
    <t xml:space="preserve">  100个/袋，10袋/箱</t>
  </si>
  <si>
    <t>5mL袋装</t>
  </si>
  <si>
    <t>BROFIX®  5mL Low Binding  Pipet Tips, (Fits Eppendorf&amp;Gilson and Other Ultra-Micropipettors),  Bulk Packed，Graduated, Natural, Non-Sterile, 1,000 Tips/Bag, 5,000 Tips/Case.</t>
  </si>
  <si>
    <t>ADU5MBL</t>
  </si>
  <si>
    <t>5mL低吸附袋装</t>
  </si>
  <si>
    <t>BROFIX®  5mL Low Binding Barrier Pipet Tips, (Fits Eppendorf&amp;Gilson and Other Ultra-Micropipettors),   Bulk Packed，Graduated, Natural, Non-Sterile, 1,000 Tips/Bag, 5,000 Tips/Case.</t>
  </si>
  <si>
    <t>ADU5MBLF</t>
  </si>
  <si>
    <t>5mL滤芯低吸附袋装</t>
  </si>
  <si>
    <t>ADU5MRS</t>
  </si>
  <si>
    <t>24个/盒，10盒/箱</t>
  </si>
  <si>
    <t>5mL无菌盒装</t>
  </si>
  <si>
    <t>BROFIX®  DeckWorks 5mL  Pipet Tips, (Fits Eppendorf&amp;Gilson and Other Ultra-Micropipettors),Graduated, Natural, Sterile, Polypropylene, 96 Tips/Rack, 10 Racks/Pack, 5 Packs/Case.</t>
  </si>
  <si>
    <t>ADU5MRLS</t>
  </si>
  <si>
    <t>5mL无菌低吸附盒装</t>
  </si>
  <si>
    <t>BROFIX®  DeckWorks 5mL Low Binding Barrier Pipet Tips, (Fits Eppendorf&amp;Gilson and Other Ultra-Micropipettors),Graduated, Natural, Sterile, Polypropylene, 96 Tips/Rack, 10 Racks/Pack, 5 Packs/Case.</t>
  </si>
  <si>
    <t>ADU5MRLFS</t>
  </si>
  <si>
    <t>5mL无菌滤芯低吸附盒装</t>
  </si>
  <si>
    <t>BROFIX®  DeckWorks 5mL Low Binding Pipet Tips,(Fits Eppendorf&amp;Gilson and Other Ultra-Micropipettors), Graduated, Natural, Sterile, Polypropylene, 96 Tips/Rack, 10 Racks/Pack, 5 Packs/Case.</t>
  </si>
  <si>
    <t>10mL移液吸头</t>
  </si>
  <si>
    <t>ADU10MB</t>
  </si>
  <si>
    <t>10mL袋装</t>
  </si>
  <si>
    <t>BROFIX®  10mL  Pipet Tips, (Fits Eppendorf&amp;Gilson and Other Ultra-Micropipettors),  Bulk Packed，Graduated, Natural, Non-Sterile, 1,000 Tips/Bag, 5,000 Tips/Case.</t>
  </si>
  <si>
    <t>ADU10MBL</t>
  </si>
  <si>
    <t>10mL低吸附袋装</t>
  </si>
  <si>
    <t>BROFIX®  10mL Low Binding  Barrier Pipet Tips, (Fits Eppendorf&amp;Gilson and Other Ultra-Micropipettors),   Bulk Packed，Graduated, Natural, Non-Sterile, 1,000 Tips/Bag, 5,000 Tips/Case.</t>
  </si>
  <si>
    <t>ADU10MBLF</t>
  </si>
  <si>
    <t>10mL滤芯低吸附袋装</t>
  </si>
  <si>
    <t>BROFIX®  10mL Low Binding Barrier Pipet Tips, (Fits Eppendorf&amp;Gilson and Other Ultra-Micropipettors),   Bulk Packed，Graduated, Natural, Non-Sterile, 1,000 Tips/Bag, 5,000 Tips/Case.</t>
  </si>
  <si>
    <t>ADU10MRS</t>
  </si>
  <si>
    <t>10mL无菌盒装</t>
  </si>
  <si>
    <t>BROFIX®  DeckWorks 10mL  Pipet Tips, (Fits Eppendorf&amp;Gilson and Other Ultra-Micropipettors),Graduated, Natural, Sterile, Polypropylene, 96 Tips/Rack, 10 Racks/Pack, 5 Packs/Case.</t>
  </si>
  <si>
    <t>ADU10MRLS</t>
  </si>
  <si>
    <t>10mL无菌低吸附盒装</t>
  </si>
  <si>
    <t>BROFIX®  DeckWorks 10mL Low Binding Barrier Pipet Tips, (Fits Eppendorf&amp;Gilson and Other Ultra-Micropipettors),Graduated, Natural, Sterile, Polypropylene, 96 Tips/Rack, 10 Racks/Pack, 5 Packs/Case.</t>
  </si>
  <si>
    <t>ADU10MRLFS</t>
  </si>
  <si>
    <t>10mL无菌滤芯低吸附盒装</t>
  </si>
  <si>
    <t>BROFIX®  DeckWorks 10mL Low Binding Pipet Tips,(Fits Eppendorf&amp;Gilson and Other Ultra-Micropipettors), Graduated, Natural, Sterile, Polypropylene, 96 Tips/Rack, 10 Racks/Pack, 5 Packs/Case.</t>
  </si>
  <si>
    <t>R款移液吸头</t>
  </si>
  <si>
    <t>低吸附工艺进一步保证移液的精确性，刻度线保证每一次移液的准确性，多功能盒装为专利创新产品。</t>
  </si>
  <si>
    <t>R款20μL移液吸头</t>
  </si>
  <si>
    <t>ADR20B</t>
  </si>
  <si>
    <t>BROFIX®  1-20uL  Pipet Tips, (Fits RAINING and Other Ultra-Micropipettors), Microvolume Bulk Packed，Graduated, Natural, Non-Sterile, 1,000 Tips/Bag, 5,000 Tips/Case.</t>
  </si>
  <si>
    <t>ADR20BF</t>
  </si>
  <si>
    <t>BROFIX®  1-20uL Low Binding  Pipet Tips, (Fits RAINING and Other Ultra-Micropipettors), Microvolume Bulk Packed，Graduated, Natural, Non-Sterile, 1,000 Tips/Bag, 5,000 Tips/Case.</t>
  </si>
  <si>
    <t>ADR20BL</t>
  </si>
  <si>
    <t>BROFIX®  1-20uL Low Binding Barrier Pipet Tips, (Fits RAINING and Other Ultra-Micropipettors),  Microvolume Bulk Packed，Graduated, Natural, Non-Sterile, 1,000 Tips/Bag, 5,000 Tips/Case.</t>
  </si>
  <si>
    <t>ADR20BLF</t>
  </si>
  <si>
    <t>BROFIX®  1-20uL  Low Binding Barrier Pipet Tips, (Fits RAINING and Other Ultra-Micropipettors),  Microvolume Bulk Packed，Graduated, Natural, Non-Sterile, 1,000 Tips/Bag, 5,000 Tips/Case.</t>
  </si>
  <si>
    <t>多功能盒（R款20μL移液吸头）</t>
  </si>
  <si>
    <t>ADR20RS</t>
  </si>
  <si>
    <t>多功能20ul无菌盒装</t>
  </si>
  <si>
    <t>BROFIX®  Multi-DeckWorks  1-20uL  Pipet Tips, (Fits RAINING and Other Ultra-Micropipettors),Graduated, Double Reagent Reservoirs, Natural, Sterile, Polypropylene, 96 Tips/Rack, 10 Racks/Pack, 5 Packs/Case.</t>
  </si>
  <si>
    <t>ADR20RFS</t>
  </si>
  <si>
    <t>多功能20ul无菌滤芯盒装</t>
  </si>
  <si>
    <t>BROFIX®  Multi-DeckWorks  1-20uL Barrier Pipet Tips,(Fits RAINING and Other Ultra-Micropipettors), Graduated, Double Reagent Reservoirs, Natural, Sterile, Polypropylene, 96 Tips/Rack, 10 Racks/Pack, 5 Packs/Case.</t>
  </si>
  <si>
    <t>ADR20RLS</t>
  </si>
  <si>
    <t>多功能20ul无菌低吸附盒装</t>
  </si>
  <si>
    <t>BROFIX®  Multi-DeckWorks  1-20uL Low Binding Pipet Tips, (Fits RAINING and Other Ultra-Micropipettors),Graduated, Double Reagent Reservoirs, Natural, Sterile, Polypropylene, 96 Tips/Rack, 10 Racks/Pack, 5 Packs/Case.</t>
  </si>
  <si>
    <t>ADR20RLFS</t>
  </si>
  <si>
    <t>多功能20ul无菌滤芯低吸附盒装</t>
  </si>
  <si>
    <t>BROFIX®  Multi-DeckWorks  1-20uL Low Binding Barrier Pipet Tips, (Fits RAINING and Other Ultra-Micropipettors),Graduated, Double Reagent Reservoirs, Natural, Sterile, Polypropylene, 96 Tips/Rack, 10 Racks/Pack, 5 Packs/Case.</t>
  </si>
  <si>
    <t>ADR20TLS</t>
  </si>
  <si>
    <t>BROFIX®  DeckWorks 1-20uL Low Binding Pipet Tip Station, Reload System,(Fits RAINING and Other Ultra-Micropipettors),Graduated, Sterile, Polypropylene, 96 Tips/Layer, 10 Layers/Pack, 10 Packs/Case.</t>
  </si>
  <si>
    <t>ADR20TP</t>
  </si>
  <si>
    <t>塑封袋装，20ul袋叠装</t>
  </si>
  <si>
    <t>BROFIX®  DeckWorks 1-20uL  Pipet Tip Station, Reload System,(Fits RAINING and Other Ultra-Micropipettors),Graduated, Sterile, Polypropylene, 96 Tips/Layer, 10 Layers/Pack, 10 Packs/Case.</t>
  </si>
  <si>
    <t>R款200μL移液吸头</t>
  </si>
  <si>
    <t>ADR200B</t>
  </si>
  <si>
    <t xml:space="preserve"> 1-200</t>
  </si>
  <si>
    <t>BROFIX®  1-200uL  Pipet Tips, (Fits RAINING and Other Ultra-Micropipettors), Bulk Packed，Graduated, Natural, Non-Sterile, 1,000 Tips/Bag, 5,000 Tips/Case.</t>
  </si>
  <si>
    <t>ADR200BF</t>
  </si>
  <si>
    <t>BROFIX®  1-200uL Low Binding  Pipet Tips, (Fits RAINING and Other Ultra-Micropipettors),  Bulk Packed，Graduated, Natural, Non-Sterile, 1,000 Tips/Bag, 5,000 Tips/Case.</t>
  </si>
  <si>
    <t>ADR200BL</t>
  </si>
  <si>
    <t>BROFIX®  1-200uL Low Binding Barrier Pipet Tips, (Fits RAINING and Other Ultra-Micropipettors),   Bulk Packed，Graduated, Natural, Non-Sterile, 1,000 Tips/Bag, 5,000 Tips/Case.</t>
  </si>
  <si>
    <t>ADR200BLF</t>
  </si>
  <si>
    <t>BROFIX®  1-200uL  Low Binding Barrier Pipet Tips, (Fits RAINING and Other Ultra-Micropipettors),   Bulk Packed，Graduated, Natural, Non-Sterile, 1,000 Tips/Bag, 5,000 Tips/Case.</t>
  </si>
  <si>
    <t>多功能盒（R款200μL移液吸头）</t>
  </si>
  <si>
    <t>ADR200RS</t>
  </si>
  <si>
    <t>BROFIX®  Multi-DeckWorks  1-200uL  Pipet Tips, (Fits RAINING and Other Ultra-Micropipettors),Graduated,   Natural, Sterile, Polypropylene, 96 Tips/Rack, 18 Racks/Pack, 4 Packs/Case.</t>
  </si>
  <si>
    <t>ADR200RFS</t>
  </si>
  <si>
    <t>BROFIX®  Multi-DeckWorks  1-200uL Barrier Pipet Tips,(Fits RAINING and Other Ultra-Micropipettors), Graduated,   Natural, Sterile, Polypropylene, 96 Tips/Rack, 18 Racks/Pack, 4 Packs/Case.</t>
  </si>
  <si>
    <t>ADR200RLS</t>
  </si>
  <si>
    <t>BROFIX®  Multi-DeckWorks  1-200uL Low Binding Pipet Tips, (Fits RAINING and Other Ultra-Micropipettors),Graduated,   Natural, Sterile, Polypropylene, 96 Tips/Rack, 18 Racks/Pack, 4 Packs/Case.</t>
  </si>
  <si>
    <t>ADR200RLFS</t>
  </si>
  <si>
    <t>BROFIX®  Multi-DeckWorks  1-200uL Low Binding Barrier Pipet Tips, (Fits RAINING and Other Ultra-Micropipettors),Graduated,   Natural, Sterile, Polypropylene, 96 Tips/Rack, 18 Racks/Pack, 4 Packs/Case.</t>
  </si>
  <si>
    <t>ADR200TLS</t>
  </si>
  <si>
    <t>200ul无菌低吸附叠装</t>
  </si>
  <si>
    <t>BROFIX®  DeckWorks 1-200uL Low Binding Pipet Tip Station, Reload System,(Fits RAINING and Other Ultra-Micropipettors),Graduated, Sterile, Polypropylene, 96 Tips/Layer, 10 Layers/Pack, 10 Packs/Case.</t>
  </si>
  <si>
    <t>ADR200TP</t>
  </si>
  <si>
    <t>塑封袋装，200ul袋叠装</t>
  </si>
  <si>
    <t>BROFIX®  DeckWorks 1-200uL  Pipet Tip Station, Reload System,(Fits RAINING and Other Ultra-Micropipettors),Graduated, Sterile, Polypropylene, 96 Tips/Layer, 10 Layers/Pack, 10 Packs/Case.</t>
  </si>
  <si>
    <t>R款200μL移液吸头（宽口）</t>
  </si>
  <si>
    <t>ADR200WB</t>
  </si>
  <si>
    <t>BROFIX®  1-200uL  Pipet Tips, (Fits RAINING and Other Ultra-Micropipettors),  Bulk Packed，Graduated, Natural, Non-Sterile, 1,000 Tips/Bag, 5,000 Tips/Case.</t>
  </si>
  <si>
    <t>ADR200WBF</t>
  </si>
  <si>
    <t>BROFIX®  1-200uL Low Binding  Pipet Tips, (Fits RAINING and Other Ultra-Micropipettors),  Bulk Packed，Wide Tip，Graduated, Natural, Non-Sterile, 1,000 Tips/Bag, 5,000 Tips/Case.</t>
  </si>
  <si>
    <t>ADR200WBL</t>
  </si>
  <si>
    <t>BROFIX®  1-200uL Low Binding Barrier Pipet Tips, (Fits RAINING and Other Ultra-Micropipettors),   Bulk Packed，Wide Tip，Graduated, Natural, Non-Sterile, 1,000 Tips/Bag, 5,000 Tips/Case.</t>
  </si>
  <si>
    <t>ADR200WBLF</t>
  </si>
  <si>
    <t>BROFIX®  1-200uL  Low Binding Barrier Pipet Tips, (Fits RAINING and Other Ultra-Micropipettors),   Bulk Packed，Wide Tip，Graduated, Natural, Non-Sterile, 1,000 Tips/Bag, 5,000 Tips/Case.</t>
  </si>
  <si>
    <t>多功能盒（R款200μL宽口移液吸头）</t>
  </si>
  <si>
    <t>ADR200WRS</t>
  </si>
  <si>
    <t>BROFIX®  Multi-DeckWorks  1-200uL  Pipet Tips, (Fits RAINING and Other Ultra-Micropipettors),Wide Tip，Graduated,   Natural, Sterile, Polypropylene, 96 Tips/Rack, 18 Racks/Pack, 4 Packs/Case.</t>
  </si>
  <si>
    <t>ADR200WRFS</t>
  </si>
  <si>
    <t>BROFIX®  Multi-DeckWorks  1-200uL Barrier Pipet Tips,(Fits RAINING and Other Ultra-Micropipettors), Wide Tip，Graduated,   Natural, Sterile, Polypropylene, 96 Tips/Rack, 18 Racks/Pack, 4 Packs/Case.</t>
  </si>
  <si>
    <t>ADR200WRLS</t>
  </si>
  <si>
    <t>BROFIX®  Multi-DeckWorks  1-200uL Low Binding Pipet Tips, (Fits RAINING and Other Ultra-Micropipettors),Wide Tip，Graduated,   Natural, Sterile, Polypropylene, 96 Tips/Rack, 18 Racks/Pack, 4 Packs/Case.</t>
  </si>
  <si>
    <t>ADR200WRLFS</t>
  </si>
  <si>
    <t>BROFIX®  Multi-DeckWorks  1-200uL Low Binding Barrier Pipet Tips, (Fits RAINING and Other Ultra-Micropipettors),Wide Tip，Graduated,   Natural, Sterile, Polypropylene, 96 Tips/Rack, 18 Racks/Pack, 4 Packs/Case.</t>
  </si>
  <si>
    <t>ADR200WTLS</t>
  </si>
  <si>
    <t>BROFIX®  DeckWorks 1-200uL Low Binding Pipet Tip Station, Reload System,(Fits RAINING and Other Ultra-Micropipettors),Wide Tip，Graduated, Sterile, Polypropylene, 96 Tips/Layer, 10 Layers/Pack, 10 Packs/Case.</t>
  </si>
  <si>
    <t>ADR200WTP</t>
  </si>
  <si>
    <t>BROFIX®  DeckWorks 1-200uL  Pipet Tip Station, Reload System,(Fits RAINING and Other Ultra-Micropipettors),Wide Tip，Graduated, Sterile, Polypropylene, 96 Tips/Layer, 10 Layers/Pack, 10 Packs/Case.</t>
  </si>
  <si>
    <t>R款300μL移液吸头</t>
  </si>
  <si>
    <t>ADR300B</t>
  </si>
  <si>
    <t>BROFIX®  1-300uL  Pipet Tips, (Fits RAINING and Other Ultra-Micropipettors), Bulk Packed，Graduated, Natural, Non-Sterile, 1,000 Tips/Bag, 5,000 Tips/Case.</t>
  </si>
  <si>
    <t>ADR300BF</t>
  </si>
  <si>
    <t>BROFIX®  1-300uL Low Binding  Pipet Tips, (Fits RAINING and Other Ultra-Micropipettors),  Bulk Packed，Graduated, Natural, Non-Sterile, 1,000 Tips/Bag, 5,000 Tips/Case.</t>
  </si>
  <si>
    <t>ADR300BL</t>
  </si>
  <si>
    <t>BROFIX®  1-300uL Low Binding Barrier Pipet Tips, (Fits RAINING and Other Ultra-Micropipettors),   Bulk Packed，Graduated, Natural, Non-Sterile, 1,000 Tips/Bag, 5,000 Tips/Case.</t>
  </si>
  <si>
    <t>ADR300BLF</t>
  </si>
  <si>
    <t>BROFIX®  1-300uL  Low Binding Barrier Pipet Tips, (Fits RAINING and Other Ultra-Micropipettors),   Bulk Packed，Graduated, Natural, Non-Sterile, 1,000 Tips/Bag, 5,000 Tips/Case.</t>
  </si>
  <si>
    <t>多功能盒（R款300μL移液吸头）</t>
  </si>
  <si>
    <t>ADR300RS</t>
  </si>
  <si>
    <t>BROFIX®  Multi-DeckWorks  1-300uL  Pipet Tips, (Fits RAINING and Other Ultra-Micropipettors),Graduated,   Natural, Sterile, Polypropylene, 96 Tips/Rack, 18 Racks/Pack, 4 Packs/Case.</t>
  </si>
  <si>
    <t>ADR300RLS</t>
  </si>
  <si>
    <t>BROFIX®  Multi-DeckWorks  1-300uL Low Binding Barrier Pipet Tips,(Fits RAINING and Other Ultra-Micropipettors), Graduated,   Natural, Sterile, Polypropylene, 96 Tips/Rack, 18 Racks/Pack, 4 Packs/Case.</t>
  </si>
  <si>
    <t>BROFIX®  Multi-DeckWorks  1-300uL Low Binding Pipet Tips, (Fits RAINING and Other Ultra-Micropipettors),Graduated,   Natural, Sterile, Polypropylene, 96 Tips/Rack, 18 Racks/Pack, 4 Packs/Case.</t>
  </si>
  <si>
    <t>ADR300RLFS</t>
  </si>
  <si>
    <t>BROFIX®  Multi-DeckWorks  1-300uL Low Binding Barrier Pipet Tips, (Fits RAINING and Other Ultra-Micropipettors),Graduated,   Natural, Sterile, Polypropylene, 96 Tips/Rack, 18 Racks/Pack, 4 Packs/Case.</t>
  </si>
  <si>
    <t>ADR300TLS</t>
  </si>
  <si>
    <t>BROFIX®  DeckWorks 1-300uL Low Binding Pipet Tip Station, Reload System,(Fits RAINING and Other Ultra-Micropipettors),Graduated, Sterile, Polypropylene, 96 Tips/Layer, 10 Layers/Pack, 10 Packs/Case.</t>
  </si>
  <si>
    <t>ADR300TP</t>
  </si>
  <si>
    <t>塑封袋装，300ul袋叠装</t>
  </si>
  <si>
    <t>BROFIX®  DeckWorks 1-300uL  Pipet Tip Station, Reload System,(Fits RAINING and Other Ultra-Micropipettors),Graduated, Sterile, Polypropylene, 96 Tips/Layer, 10 Layers/Pack, 10 Packs/Case.</t>
  </si>
  <si>
    <t>R款1000μL移液吸头</t>
  </si>
  <si>
    <t>ADR1000B</t>
  </si>
  <si>
    <t>BROFIX®  50-1000uL  Pipet Tips, (Fits RAINING and Other Ultra-Micropipettors), Bulk Packed，Graduated, Natural, Non-Sterile, 1,000 Tips/Bag, 5,000 Tips/Case.</t>
  </si>
  <si>
    <t>ADR1000BF</t>
  </si>
  <si>
    <t>BROFIX®  50-1000uL Low Binding  Pipet Tips, (Fits RAINING and Other Ultra-Micropipettors),  Bulk Packed，Graduated, Natural, Non-Sterile, 1,000 Tips/Bag, 5,000 Tips/Case.</t>
  </si>
  <si>
    <t>ADR1000BL</t>
  </si>
  <si>
    <t>BROFIX®  50-1000uL Low Binding Barrier Pipet Tips, (Fits RAINING and Other Ultra-Micropipettors),   Bulk Packed，Graduated, Natural, Non-Sterile, 1,000 Tips/Bag, 5,000 Tips/Case.</t>
  </si>
  <si>
    <t>ADR1000BLF</t>
  </si>
  <si>
    <t>BROFIX®  50-1000uL  Low Binding Barrier Pipet Tips, (Fits RAINING and Other Ultra-Micropipettors),   Bulk Packed，Graduated, Natural, Non-Sterile, 1,000 Tips/Bag, 5,000 Tips/Case.</t>
  </si>
  <si>
    <t>多功能盒（R款1000μL移液吸头）</t>
  </si>
  <si>
    <t>ADR1000RS</t>
  </si>
  <si>
    <t>BROFIX®  Multi-DeckWorks  50-1000uL  Pipet Tips, (Fits RAINING and Other Ultra-Micropipettors),Graduated,   Natural, Sterile, Polypropylene, 96 Tips/Rack, 12 Racks/Pack, 4 Packs/Case.</t>
  </si>
  <si>
    <t>ADR1000RFS</t>
  </si>
  <si>
    <t>BROFIX®  Multi-DeckWorks  50-1000uL Barrier Pipet Tips,(Fits RAINING and Other Ultra-Micropipettors), Graduated,   Natural, Sterile, Polypropylene, 96 Tips/Rack, 12 Racks/Pack, 4 Packs/Case.</t>
  </si>
  <si>
    <t>ADR1000RLS</t>
  </si>
  <si>
    <t>BROFIX®  Multi-DeckWorks  50-1000uL Low Binding Pipet Tips, (Fits RAINING and Other Ultra-Micropipettors),Graduated,   Natural, Sterile, Polypropylene, 96 Tips/Rack, 12 Racks/Pack, 4 Packs/Case.</t>
  </si>
  <si>
    <t>ADR1000RLFS</t>
  </si>
  <si>
    <t>BROFIX®  Multi-DeckWorks  50-1000uL Low Binding Barrier Pipet Tips, (Fits RAINING and Other Ultra-Micropipettors),Graduated,   Natural, Sterile, Polypropylene, 96 Tips/Rack, 12 Racks/Pack, 4 Packs/Case.</t>
  </si>
  <si>
    <t>ADR1000TLS</t>
  </si>
  <si>
    <t>1000ul无菌低吸附叠装</t>
  </si>
  <si>
    <t>BROFIX®  DeckWorks 50-1000uL Low Binding Pipet Tip Station, Reload System,(Fits RAINING and Other Ultra-Micropipettors),Graduated, Sterile, Polypropylene, 96 Tips/Layer, 5 Layers/Pack, 10 Packs/Case.</t>
  </si>
  <si>
    <t>ADR1000TP</t>
  </si>
  <si>
    <t>塑封袋装，1000ul袋叠装</t>
  </si>
  <si>
    <t>R款1200μL移液吸头</t>
  </si>
  <si>
    <t>ADR1200B</t>
  </si>
  <si>
    <t xml:space="preserve"> 50-1200</t>
  </si>
  <si>
    <t>1200ul袋装</t>
  </si>
  <si>
    <t>BROFIX®  50-1250uL  Pipet Tips, (Fits RAINING and Other Ultra-Micropipettors), Bulk Packed，Graduated, Natural, Non-Sterile, 1,000 Tips/Bag, 5,000 Tips/Case.</t>
  </si>
  <si>
    <t>ADR1200BF</t>
  </si>
  <si>
    <t>1200ul滤芯袋装</t>
  </si>
  <si>
    <t>BROFIX®  50-1250uL Low Binding  Pipet Tips, (Fits RAINING and Other Ultra-Micropipettors),  Bulk Packed，Graduated, Natural, Non-Sterile, 1,000 Tips/Bag, 5,000 Tips/Case.</t>
  </si>
  <si>
    <t>ADR1200BL</t>
  </si>
  <si>
    <t>1200ul低吸附袋装</t>
  </si>
  <si>
    <t>BROFIX®  50-1250uL Low Binding Barrier Pipet Tips, (Fits RAINING and Other Ultra-Micropipettors),   Bulk Packed，Graduated, Natural, Non-Sterile, 1,000 Tips/Bag, 5,000 Tips/Case.</t>
  </si>
  <si>
    <t>ADR1200BLF</t>
  </si>
  <si>
    <t>1200ul滤芯低吸附袋装</t>
  </si>
  <si>
    <t>BROFIX®  50-1250uL  Low Binding Barrier Pipet Tips, (Fits RAINING and Other Ultra-Micropipettors),   Bulk Packed，Graduated, Natural, Non-Sterile, 1,000 Tips/Bag, 5,000 Tips/Case.</t>
  </si>
  <si>
    <t>多功能盒（R款1200μL移液吸头）</t>
  </si>
  <si>
    <t>ADR1200RS</t>
  </si>
  <si>
    <t>多功能1200ul无菌盒装</t>
  </si>
  <si>
    <t>BROFIX®  Multi-DeckWorks  50-1250uL  Pipet Tips, (Fits RAINING and Other Ultra-Micropipettors),Graduated,   Natural, Sterile, Polypropylene, 96 Tips/Rack, 18 Racks/Pack, 4 Packs/Case.</t>
  </si>
  <si>
    <t>ADR1200RFS</t>
  </si>
  <si>
    <t>多功能1200ul无菌滤芯盒装</t>
  </si>
  <si>
    <t>BROFIX®  Multi-DeckWorks  50-1250uL Barrier Pipet Tips,(Fits RAINING and Other Ultra-Micropipettors), Graduated,   Natural, Sterile, Polypropylene, 96 Tips/Rack, 18 Racks/Pack, 4 Packs/Case.</t>
  </si>
  <si>
    <t>ADR1200RLS</t>
  </si>
  <si>
    <t>多功能1200ul无菌低吸附盒装</t>
  </si>
  <si>
    <t>BROFIX®  Multi-DeckWorks  50-1250uL Low Binding Pipet Tips, (Fits RAINING and Other Ultra-Micropipettors),Graduated,   Natural, Sterile, Polypropylene, 96 Tips/Rack, 18 Racks/Pack, 4 Packs/Case.</t>
  </si>
  <si>
    <t>ADR1200RLFS</t>
  </si>
  <si>
    <t>多功能1200ul无菌滤芯低吸附盒装</t>
  </si>
  <si>
    <t>BROFIX®  Multi-DeckWorks  50-1250uL Low Binding Barrier Pipet Tips, (Fits RAINING and Other Ultra-Micropipettors),Graduated,   Natural, Sterile, Polypropylene, 96 Tips/Rack, 18 Racks/Pack, 4 Packs/Case.</t>
  </si>
  <si>
    <t>ADR1200TLS</t>
  </si>
  <si>
    <t>1200ul无菌低吸附叠装</t>
  </si>
  <si>
    <t>BROFIX®  DeckWorks 50-1250uL Low Binding Pipet Tip Station, Reload System,(Fits RAINING and Other Ultra-Micropipettors),Graduated, Sterile, Polypropylene, 96 Tips/Layer, 5 Layers/Pack, 10 Packs/Case.</t>
  </si>
  <si>
    <t>ADR1200TP</t>
  </si>
  <si>
    <t>自动化移液吸头</t>
  </si>
  <si>
    <t>专利创新产品</t>
  </si>
  <si>
    <t>多功能盒（A款30μL移液吸头）</t>
  </si>
  <si>
    <t>ADA30RLS</t>
  </si>
  <si>
    <t>多功能30ul无菌低吸附盒装</t>
  </si>
  <si>
    <t>BROFIX®  Multi-DeckWorks  1 - 30uL Low Binding Pipet Tips, (Fits A-series and Other Ultra-Micropipettors),Graduated, Double Reagent Reservoirs,Natural, Sterile, Polypropylene, 96 Tips/Rack, 10 Racks/Pack, 5 Packs/Case.</t>
  </si>
  <si>
    <t>兼容于Bravo amd Vprep、AMTKLH-1510+等自动化移液工作站</t>
  </si>
  <si>
    <t>ADA30RLFS</t>
  </si>
  <si>
    <t>多功能30ul无菌滤芯低吸附盒装</t>
  </si>
  <si>
    <t>BROFIX®  Multi-DeckWorks  1 - 30uL Low Binding Barrier Pipet Tips,  (Fits A-series and Other Ultra-Micropipettors),Graduated, Double Reagent Reservoirs, Natural, Sterile, Polypropylene, 96 Tips/Rack, 10 Racks/Pack, 5 Packs/Case.</t>
  </si>
  <si>
    <t>多功能盒（A款70μL移液吸头）</t>
  </si>
  <si>
    <t>ADA70RLS</t>
  </si>
  <si>
    <t>多功能70ul无菌低吸附盒装</t>
  </si>
  <si>
    <t>BROFIX®  Multi-DeckWorks  1 - 70uL Low Binding Pipet Tips,(Fits A-series and Other Ultra-Micropipettors), Graduated, Natural, Sterile, Polypropylene, 96 Tips/Rack, 18 Racks/Pack, 4 Packs/Case.</t>
  </si>
  <si>
    <t>ADA70RLFS</t>
  </si>
  <si>
    <t>多功能70ul无菌滤芯低吸附盒装</t>
  </si>
  <si>
    <t>BROFIX®  Multi-DeckWorks  1 - 70uL Low Binding Barrier Pipet Tips, (Fits A-series and Other Ultra-Micropipettors),Graduated,  Natural, Sterile, Polypropylene, 96 Tips/Rack, 18 Racks/Pack, 4 Packs/Case.</t>
  </si>
  <si>
    <t>多功能盒（A款250μL移液吸头）</t>
  </si>
  <si>
    <t>ADA250RLS</t>
  </si>
  <si>
    <t>多功能250ul无菌低吸附盒装</t>
  </si>
  <si>
    <t>BROFIX®  Multi-DeckWorks  1 - 250uL Low Binding Pipet Tips,(Fits A-series and Other Ultra-Micropipettors), Graduated, Natural, Sterile, Polypropylene, 96 Tips/Rack, 18 Racks/Pack, 4 Packs/Case.</t>
  </si>
  <si>
    <t>ADA250RLFS</t>
  </si>
  <si>
    <t>多功能250ul无菌滤芯低吸附盒装</t>
  </si>
  <si>
    <t>BROFIX®  Multi-DeckWorks  1 - 250uL Low Binding Barrier Pipet Tips, (Fits A-series and Other Ultra-Micropipettors),Graduated,  Natural, Sterile, Polypropylene, 96 Tips/Rack, 18 Racks/Pack, 4 Packs/Case.</t>
  </si>
  <si>
    <t>B款50μL移液吸头</t>
  </si>
  <si>
    <t>ADB50BL</t>
  </si>
  <si>
    <t>BROFIX®  1-50uL Low Binding Barrier Pipet Tips, (Fits A-series and Other Ultra-Micropipettors),   Bulk Packed，Graduated, Natural, Non-Sterile, 1,000 Tips/Bag, 5,000 Tips/Case.</t>
  </si>
  <si>
    <t>兼容于Biomek I5、Biomek I7、FX/NX等自动化移液工作站</t>
  </si>
  <si>
    <t>ADB50BLF</t>
  </si>
  <si>
    <t>BROFIX®  1-50uL  Low Binding Barrier Pipet Tips, (Fits A-series and Other Ultra-Micropipettors),   Bulk Packed，Graduated, Natural, Non-Sterile, 1,000 Tips/Bag, 5,000 Tips/Case.</t>
  </si>
  <si>
    <t>多功能盒（B款50μL移液吸头）</t>
  </si>
  <si>
    <t>ADB50RLS</t>
  </si>
  <si>
    <t>BROFIX®  Multi-DeckWorks  1-50uL Low Binding Pipet Tips, (Fits A-series and Other Ultra-Micropipettors),Graduated, Double Reagent Reservoirs, Natural, Sterile, Polypropylene, 96 Tips/Rack, 18 Racks/Pack, 4 Packs/Case.</t>
  </si>
  <si>
    <t>ADB50RLFS</t>
  </si>
  <si>
    <t>BROFIX®  Multi-DeckWorks  1-50uL Low Binding Barrier Pipet Tips, (Fits A-series and Other Ultra-Micropipettors),Graduated, Double Reagent Reservoirs, Natural, Sterile, Polypropylene, 96 Tips/Rack, 18 Racks/Pack, 4 Packs/Case.</t>
  </si>
  <si>
    <t>B款250μL移液吸头</t>
  </si>
  <si>
    <t>ADB250BL</t>
  </si>
  <si>
    <t>250ul低吸附袋装</t>
  </si>
  <si>
    <t>BROFIX®  1-250uL Low Binding Barrier Pipet Tips, (Fits A-series and Other Ultra-Micropipettors),   Bulk Packed，Graduated, Natural, Non-Sterile, 1,000 Tips/Bag, 5,000 Tips/Case.</t>
  </si>
  <si>
    <t>ADB250BLF</t>
  </si>
  <si>
    <t>250ul滤芯低吸附袋装</t>
  </si>
  <si>
    <t>BROFIX®  1-250uL  Low Binding Barrier Pipet Tips, (Fits A-series and Other Ultra-Micropipettors),   Bulk Packed，Graduated, Natural, Non-Sterile, 1,000 Tips/Bag, 5,000 Tips/Case.</t>
  </si>
  <si>
    <t>多功能盒（B款250μL移液吸头）</t>
  </si>
  <si>
    <t>ADB250RLS</t>
  </si>
  <si>
    <t>BROFIX®  Multi-DeckWorks  1-250uL Low Binding Pipet Tips, (Fits A-series and Other Ultra-Micropipettors),Graduated,   Natural, Sterile, Polypropylene, 96 Tips/Rack, 18 Racks/Pack, 4 Packs/Case.</t>
  </si>
  <si>
    <t>ADB250RLFS</t>
  </si>
  <si>
    <t>BROFIX®  Multi-DeckWorks  1-250uL Low Binding Barrier Pipet Tips, (Fits A-series and Other Ultra-Micropipettors),Graduated,   Natural, Sterile, Polypropylene, 96 Tips/Rack, 18 Racks/Pack, 4 Packs/Case.</t>
  </si>
  <si>
    <t>多功能盒（H款50μL移液吸头）</t>
  </si>
  <si>
    <t>ADH50RLS</t>
  </si>
  <si>
    <t>96个/板,5板/盒,12盒/箱</t>
  </si>
  <si>
    <t>50ul无菌低吸附盒装</t>
  </si>
  <si>
    <t>BROFIX®  Multi-DeckWorks  1-50uL Low Binding Pipet Tips, (Fits H-series and Other Ultra-Micropipettors),Graduated, Double Reagent Reservoirs, Natural, Sterile, Polypropylene, 96 Tips/Rack, 18 Racks/Pack, 4 Packs/Case.</t>
  </si>
  <si>
    <t>兼容于Hamilton Star，Starlet and Nimbus等自动化移液工作站</t>
  </si>
  <si>
    <t>ADH50RLFS</t>
  </si>
  <si>
    <t>50ul无菌滤芯低吸附盒装</t>
  </si>
  <si>
    <t>BROFIX®  Multi-DeckWorks  1-50uL Low Binding Barrier Pipet Tips, (Fits H-series and Other Ultra-Micropipettors),Graduated, Double Reagent Reservoirs, Natural, Sterile, Polypropylene, 96 Tips/Rack, 18 Racks/Pack, 4 Packs/Case.</t>
  </si>
  <si>
    <t>ADH50CRLS</t>
  </si>
  <si>
    <t>50ul导电无菌低吸附盒装</t>
  </si>
  <si>
    <t>BROFIX®  Multi-DeckWorks  1-50uL Low Binding Pipet Tips, (Fits H-series and Other Ultra-Micropipettors),Conductive，Graduated, Double Reagent Reservoirs, Natural, Sterile, Polypropylene, 96 Tips/Rack, 18 Racks/Pack, 4 Packs/Case.</t>
  </si>
  <si>
    <t>ADH50CRLFS</t>
  </si>
  <si>
    <t>50ul导电无菌滤芯低吸附盒装</t>
  </si>
  <si>
    <t>BROFIX®  Multi-DeckWorks  1-50uL Low Binding Barrier Pipet Tips, (Fits H-series and Other Ultra-Micropipettors),Conductive，Graduated, Double Reagent Reservoirs, Natural, Sterile, Polypropylene, 96 Tips/Rack, 18 Racks/Pack, 4 Packs/Case.</t>
  </si>
  <si>
    <t>多功能盒（H款300μL移液吸头）</t>
  </si>
  <si>
    <t>ADH300RLS</t>
  </si>
  <si>
    <t>96个/板,5板/盒,8盒/箱</t>
  </si>
  <si>
    <t>300ul无菌低吸附盒装</t>
  </si>
  <si>
    <t>BROFIX®  Multi-DeckWorks  1-300uL Low Binding Pipet Tips, (Fits H-series and Other Ultra-Micropipettors),Graduated, Double Reagent Reservoirs, Natural, Sterile, Polypropylene, 96 Tips/Rack, 18 Racks/Pack, 4 Packs/Case.</t>
  </si>
  <si>
    <t>ADH300RLFS</t>
  </si>
  <si>
    <t>300ul无菌滤芯低吸附盒装</t>
  </si>
  <si>
    <t>BROFIX®  Multi-DeckWorks  1-300uL Low Binding Barrier Pipet Tips, (Fits H-series and Other Ultra-Micropipettors),Graduated, Double Reagent Reservoirs, Natural, Sterile, Polypropylene, 96 Tips/Rack, 18 Racks/Pack, 4 Packs/Case.</t>
  </si>
  <si>
    <t>ADH300CRLS</t>
  </si>
  <si>
    <t>300ul导电无菌低吸附盒装</t>
  </si>
  <si>
    <t>BROFIX®  Multi-DeckWorks  1-300uL Low Binding Pipet Tips, (Fits H-series and Other Ultra-Micropipettors),Conductive，Graduated, Double Reagent Reservoirs, Natural, Sterile, Polypropylene, 96 Tips/Rack, 18 Racks/Pack, 4 Packs/Case.</t>
  </si>
  <si>
    <t>ADH300CRLFS</t>
  </si>
  <si>
    <t>300ul导电无菌滤芯低吸附盒装</t>
  </si>
  <si>
    <t>BROFIX®  Multi-DeckWorks  1-300uL Low Binding Barrier Pipet Tips, (Fits H-series and Other Ultra-Micropipettors),Conductive，Graduated, Double Reagent Reservoirs, Natural, Sterile, Polypropylene, 96 Tips/Rack, 18 Racks/Pack, 4 Packs/Case.</t>
  </si>
  <si>
    <t>多功能盒（H款1000μL移液吸头）</t>
  </si>
  <si>
    <t>ADH1000RLS</t>
  </si>
  <si>
    <t>1000ul无菌低吸附盒装</t>
  </si>
  <si>
    <t>BROFIX®  Multi-DeckWorks  50-1000uL Low Binding Pipet Tips, (Fits H-series and Other Ultra-Micropipettors),Graduated,  Natural, Sterile, Polypropylene, 96 Tips/Rack, 18 Racks/Pack, 4 Packs/Case.</t>
  </si>
  <si>
    <t>ADH1000RLFS</t>
  </si>
  <si>
    <t>1000ul无菌滤芯低吸附盒装</t>
  </si>
  <si>
    <t>BROFIX®  Multi-DeckWorks  50-1000uL Low Binding Barrier Pipet Tips, (Fits H-series and Other Ultra-Micropipettors),Graduated, Double Reagent Reservoirs, Natural, Sterile, Polypropylene, 96 Tips/Rack, 18 Racks/Pack, 4 Packs/Case.</t>
  </si>
  <si>
    <t>ADH1000CRLS</t>
  </si>
  <si>
    <t>1000ul导电无菌低吸附盒装</t>
  </si>
  <si>
    <t>BROFIX®  Multi-DeckWorks  50-1000uL Low Binding Pipet Tips, (Fits H-series and Other Ultra-Micropipettors),Conductive，Graduated, , Natural, Sterile, Polypropylene, 96 Tips/Rack, 18 Racks/Pack, 4 Packs/Case.</t>
  </si>
  <si>
    <t>ADH1000CRLFS</t>
  </si>
  <si>
    <t>1000ul导电无菌滤芯低吸附盒装</t>
  </si>
  <si>
    <t>BROFIX®  Multi-DeckWorks  50-1000uL Low Binding Barrier Pipet Tips, (Fits H-series and Other Ultra-Micropipettors),Conductive，Graduated, Double Reagent Reservoirs, Natural, Sterile, Polypropylene, 96 Tips/Rack, 18 Racks/Pack, 4 Packs/Case.</t>
  </si>
  <si>
    <t>N款50μL移液吸头</t>
  </si>
  <si>
    <t>ADN50BL</t>
  </si>
  <si>
    <t>BROFIX®  1-50uL Low Binding Barrier Pipet Tips, (Fits N-series and Other Ultra-Micropipettors),   Bulk Packed，Graduated, Natural, Non-Sterile, 1,000 Tips/Bag, 5,000 Tips/Case.</t>
  </si>
  <si>
    <t>兼容于N96-200XS、A1、A8等自动化移液工作站</t>
  </si>
  <si>
    <t>ADN50BLF</t>
  </si>
  <si>
    <t>BROFIX®  1-50uL  Low Binding Barrier Pipet Tips, (Fits N-series and Other Ultra-Micropipettors),   Bulk Packed，Graduated, Natural, Non-Sterile, 1,000 Tips/Bag, 5,000 Tips/Case.</t>
  </si>
  <si>
    <t>多功能盒（N款50μL移液吸头）</t>
  </si>
  <si>
    <t>ADN50RLS</t>
  </si>
  <si>
    <t>BROFIX®  Multi-DeckWorks  1-50uL Low Binding Pipet Tips, (Fits N-series and Other Ultra-Micropipettors),Graduated, Double Reagent Reservoirs, Natural, Sterile, Polypropylene, 96 Tips/Rack, 18 Racks/Pack, 4 Packs/Case.</t>
  </si>
  <si>
    <t>ADN50RLFS</t>
  </si>
  <si>
    <t>BROFIX®  Multi-DeckWorks  1-50uL Low Binding Barrier Pipet Tips, (Fits N-series and Other Ultra-Micropipettors),Graduated, Double Reagent Reservoirs, Natural, Sterile, Polypropylene, 96 Tips/Rack, 18 Racks/Pack, 4 Packs/Case.</t>
  </si>
  <si>
    <t>N款250μL移液吸头</t>
  </si>
  <si>
    <t>ADN250BL</t>
  </si>
  <si>
    <t>BROFIX®  1-250uL Low Binding Barrier Pipet Tips, (Fits N-series and Other Ultra-Micropipettors),   Bulk Packed，Graduated, Natural, Non-Sterile, 1,000 Tips/Bag, 5,000 Tips/Case.</t>
  </si>
  <si>
    <t>ADN250BLF</t>
  </si>
  <si>
    <t>BROFIX®  1-250uL  Low Binding Barrier Pipet Tips, (Fits N-series and Other Ultra-Micropipettors),   Bulk Packed，Graduated, Natural, Non-Sterile, 1,000 Tips/Bag, 5,000 Tips/Case.</t>
  </si>
  <si>
    <t>多功能盒（N款250μL移液吸头）</t>
  </si>
  <si>
    <t>ADN250RLS</t>
  </si>
  <si>
    <t>BROFIX®  Multi-DeckWorks  1-250uL Low Binding Pipet Tips, (Fits N-series and Other Ultra-Micropipettors),Graduated, Natural, Sterile, Polypropylene, 96 Tips/Rack, 18 Racks/Pack, 4 Packs/Case.</t>
  </si>
  <si>
    <t>ADN250RLFS</t>
  </si>
  <si>
    <t>BROFIX®  Multi-DeckWorks  1-250uL Low Binding Barrier Pipet Tips, (Fits N-series and Other Ultra-Micropipettors),Graduated, Natural, Sterile, Polypropylene, 96 Tips/Rack, 18 Racks/Pack, 4 Packs/Case.</t>
  </si>
  <si>
    <t>O款20μL移液吸头</t>
  </si>
  <si>
    <t>ADX20BL</t>
  </si>
  <si>
    <t>BROFIX®  1-20uL Low Binding Barrier Pipet Tips, (Fits O-series and Other Ultra-Micropipettors),   Bulk Packed，Graduated, Natural, Non-Sterile, 1,000 Tips/Bag, 5,000 Tips/Case.</t>
  </si>
  <si>
    <t>兼容于Opentrons，OT-2 Robot等自动化移液工作站</t>
  </si>
  <si>
    <t>ADX20BLF</t>
  </si>
  <si>
    <t>BROFIX®  1-20uL  Low Binding Barrier Pipet Tips, (Fits O-series and Other Ultra-Micropipettors),   Bulk Packed，Graduated, Natural, Non-Sterile, 1,000 Tips/Bag, 5,000 Tips/Case.</t>
  </si>
  <si>
    <t>多功能盒（O款20μL移液吸头）</t>
  </si>
  <si>
    <t>ADX20RLS</t>
  </si>
  <si>
    <t>BROFIX®  Multi-DeckWorks  1-20uL Low Binding Pipet Tips, (Fits O-series and Other Ultra-Micropipettors),Graduated, Double Reagent Reservoirs, Natural, Sterile, Polypropylene, 96 Tips/Rack, 18 Racks/Pack, 4 Packs/Case.</t>
  </si>
  <si>
    <t>ADX20RLFS</t>
  </si>
  <si>
    <t>BROFIX®  Multi-DeckWorks  1-50uL Low Binding Barrier Pipet Tips, (Fits O-series and Other Ultra-Micropipettors),Graduated, Double Reagent Reservoirs, Natural, Sterile, Polypropylene, 96 Tips/Rack, 18 Racks/Pack, 4 Packs/Case.</t>
  </si>
  <si>
    <t>O款200μL移液吸头</t>
  </si>
  <si>
    <t>ADX200BL</t>
  </si>
  <si>
    <t>BROFIX®  1-200uL Low Binding Barrier Pipet Tips, (Fits O-series and Other Ultra-Micropipettors),   Bulk Packed，Graduated, Natural, Non-Sterile, 1,000 Tips/Bag, 5,000 Tips/Case.</t>
  </si>
  <si>
    <t>ADX200BLF</t>
  </si>
  <si>
    <t>BROFIX®  1-200uL  Low Binding Barrier Pipet Tips, (Fits O-series and Other Ultra-Micropipettors),   Bulk Packed，Graduated, Natural, Non-Sterile, 1,000 Tips/Bag, 5,000 Tips/Case.</t>
  </si>
  <si>
    <t>多功能盒（O款200μL移液吸头）</t>
  </si>
  <si>
    <t>ADX200RLS</t>
  </si>
  <si>
    <t>BROFIX®  Multi-DeckWorks  1-200uL Low Binding Pipet Tips, (Fits O-series and Other Ultra-Micropipettors),Graduated,   Natural, Sterile, Polypropylene, 96 Tips/Rack, 18 Racks/Pack, 4 Packs/Case.</t>
  </si>
  <si>
    <t>ADX200RLFS</t>
  </si>
  <si>
    <t>BROFIX®  Multi-DeckWorks  1-200uL Low Binding Barrier Pipet Tips, (Fits O-series and Other Ultra-Micropipettors),Graduated, , Natural, Sterile, Polypropylene, 96 Tips/Rack, 18 Racks/Pack, 4 Packs/Case.</t>
  </si>
  <si>
    <t>O款1000μL移液吸头</t>
  </si>
  <si>
    <t>ADX1000BL</t>
  </si>
  <si>
    <t>BROFIX®  50-1000uL Low Binding Barrier Pipet Tips, (Fits O-series and Other Ultra-Micropipettors),   Bulk Packed，Graduated, Natural, Non-Sterile, 1,000 Tips/Bag, 5,000 Tips/Case.</t>
  </si>
  <si>
    <t>ADX1000BLF</t>
  </si>
  <si>
    <t>BROFIX®  50-1000uL  Low Binding Barrier Pipet Tips, (Fits A-series and Other Ultra-Micropipettors),   Bulk Packed，Graduated, Natural, Non-Sterile, 1,000 Tips/Bag, 5,000 Tips/Case.</t>
  </si>
  <si>
    <t>多功能盒（O款1000μL移液吸头）</t>
  </si>
  <si>
    <t>ADX1000RLS</t>
  </si>
  <si>
    <t>BROFIX®  Multi-DeckWorks  50-1000uL Low Binding Pipet Tips, (Fits O-series and Other Ultra-Micropipettors),Graduated,   Natural, Sterile, Polypropylene, 96 Tips/Rack, 12 Racks/Pack, 4 Packs/Case.</t>
  </si>
  <si>
    <t>ADX1000RLFS</t>
  </si>
  <si>
    <t>BROFIX®  Multi-DeckWorks  50-1000uL Low Binding Barrier Pipet Tips, (Fits O-series and Other Ultra-Micropipettors),Graduated,   Natural, Sterile, Polypropylene, 96 Tips/Rack, 12 Racks/Pack, 4 Packs/Case.</t>
  </si>
  <si>
    <t>多功能盒（T款20μL移液吸头）</t>
  </si>
  <si>
    <t>ADT20RLS</t>
  </si>
  <si>
    <t>BROFIX®  Multi-DeckWorks  1-20uL Low Binding Pipet Tips, (Fits T-series and Other Ultra-Micropipettors),Graduated, Double Reagent Reservoirs, Natural, Sterile, Polypropylene, 96 Tips/Rack, 18 Racks/Pack, 4 Packs/Case.</t>
  </si>
  <si>
    <t>兼容于LIHa、MCA、ALLSHENG Au-mate 96、ALLSHENG Au-mate 4800等自动化移液工作站</t>
  </si>
  <si>
    <t>ADT20RLFS</t>
  </si>
  <si>
    <t>BROFIX®  Multi-DeckWorks  1-20uL Low Binding Barrier Pipet Tips, (Fits T-series and Other Ultra-Micropipettors),Graduated, Double Reagent Reservoirs, Natural, Sterile, Polypropylene, 96 Tips/Rack, 18 Racks/Pack, 4 Packs/Case.</t>
  </si>
  <si>
    <t>ADT20CRLS</t>
  </si>
  <si>
    <t>多功能20ul导电无菌低吸附盒装</t>
  </si>
  <si>
    <t>BROFIX®  Multi-DeckWorks  1-20uL Low Binding Pipet Tips, (Fits T-series and Other Ultra-Micropipettors),Conductive，Graduated, Double Reagent Reservoirs, Natural, Sterile, Polypropylene, 96 Tips/Rack, 18 Racks/Pack, 4 Packs/Case.</t>
  </si>
  <si>
    <t>ADT20CRLFS</t>
  </si>
  <si>
    <t>多功能20ul导电无菌滤芯低吸附盒装</t>
  </si>
  <si>
    <t>BROFIX®  Multi-DeckWorks  1-20uL Low Binding Barrier Pipet Tips, (Fits T-series and Other Ultra-Micropipettors),Conductive，Graduated, Double Reagent Reservoirs, Natural, Sterile, Polypropylene, 96 Tips/Rack, 18 Racks/Pack, 4 Packs/Case.</t>
  </si>
  <si>
    <t>多功能盒（T款50μL移液吸头）</t>
  </si>
  <si>
    <t>ADT50RLS</t>
  </si>
  <si>
    <t>BROFIX®  Multi-DeckWorks  1-50uL Low Binding Pipet Tips, (Fits T-series and Other Ultra-Micropipettors),Graduated, Double Reagent Reservoirs, Natural, Sterile, Polypropylene, 96 Tips/Rack, 18 Racks/Pack, 4 Packs/Case.</t>
  </si>
  <si>
    <t>ADT50RLFS</t>
  </si>
  <si>
    <t>BROFIX®  Multi-DeckWorks  1-50uL Low Binding Barrier Pipet Tips, (Fits T-series and Other Ultra-Micropipettors),Graduated, Double Reagent Reservoirs, Natural, Sterile, Polypropylene, 96 Tips/Rack, 18 Racks/Pack, 4 Packs/Case.</t>
  </si>
  <si>
    <t>ADT50CRLS</t>
  </si>
  <si>
    <t>多功能50ul导电无菌低吸附盒装</t>
  </si>
  <si>
    <t>BROFIX®  Multi-DeckWorks  1-50uL Low Binding Pipet Tips, (Fits T-series and Other Ultra-Micropipettors),Conductive，Graduated, Double Reagent Reservoirs, Natural, Sterile, Polypropylene, 96 Tips/Rack, 18 Racks/Pack, 4 Packs/Case.</t>
  </si>
  <si>
    <t>ADT50CRLFS</t>
  </si>
  <si>
    <t>多功能50ul导电无菌滤芯低吸附盒装</t>
  </si>
  <si>
    <t>BROFIX®  Multi-DeckWorks  1-50uL Low Binding Barrier Pipet Tips, (Fits T-series and Other Ultra-Micropipettors),Conductive，Graduated, Double Reagent Reservoirs, Natural, Sterile, Polypropylene, 96 Tips/Rack, 18 Racks/Pack, 4 Packs/Case.</t>
  </si>
  <si>
    <t>多功能盒（T款200μL移液吸头）</t>
  </si>
  <si>
    <t>ADT200RLS</t>
  </si>
  <si>
    <t>BROFIX®  Multi-DeckWorks  1-200uL Low Binding Pipet Tips, (Fits T-series and Other Ultra-Micropipettors),Graduated,   Natural, Sterile, Polypropylene, 96 Tips/Rack, 18 Racks/Pack, 4 Packs/Case.</t>
  </si>
  <si>
    <t>ADT200RLFS</t>
  </si>
  <si>
    <t>BROFIX®  Multi-DeckWorks  1-200uL Low Binding Barrier Pipet Tips, (Fits T-series and Other Ultra-Micropipettors),Graduated,   Natural, Sterile, Polypropylene, 96 Tips/Rack, 18 Racks/Pack, 4 Packs/Case.</t>
  </si>
  <si>
    <t>ADT200CRLS</t>
  </si>
  <si>
    <t>多功能200ul导电无菌低吸附盒装</t>
  </si>
  <si>
    <t>BROFIX®  Multi-DeckWorks  1-200uL Low Binding Pipet Tips, (Fits T-series and Other Ultra-Micropipettors),Conductive，Graduated,   Natural, Sterile, Polypropylene, 96 Tips/Rack, 18 Racks/Pack, 4 Packs/Case.</t>
  </si>
  <si>
    <t>ADT200CRLFS</t>
  </si>
  <si>
    <t>多功能200ul导电无菌滤芯低吸附盒装</t>
  </si>
  <si>
    <t>BROFIX®  Multi-DeckWorks  1-200uL Low Binding Barrier Pipet Tips, (Fits T-series and Other Ultra-Micropipettors),Conductive，Graduated,   Natural, Sterile, Polypropylene, 96 Tips/Rack, 18 Racks/Pack, 4 Packs/Case.</t>
  </si>
  <si>
    <t>多功能盒（T款1000μL移液吸头）</t>
  </si>
  <si>
    <t>ADT1000RLS</t>
  </si>
  <si>
    <t>BROFIX®  Multi-DeckWorks  50-1000uL Low Binding Pipet Tips, (Fits T-series and Other Ultra-Micropipettors),Graduated,   Natural, Sterile, Polypropylene, 96 Tips/Rack, 12 Racks/Pack, 4 Packs/Case.</t>
  </si>
  <si>
    <t>ADT1000RLFS</t>
  </si>
  <si>
    <t>BROFIX®  Multi-DeckWorks  50-1000uL Low Binding Barrier Pipet Tips, (Fits T-series and Other Ultra-Micropipettors),Graduated,   Natural, Sterile, Polypropylene, 96 Tips/Rack, 12 Racks/Pack, 4 Packs/Case.</t>
  </si>
  <si>
    <t>ADT1000CRLS</t>
  </si>
  <si>
    <t>多功能1000ul导电无菌低吸附盒装</t>
  </si>
  <si>
    <t>BROFIX®  Multi-DeckWorks  50-1000uL Low Binding Pipet Tips, (Fits T-series and Other Ultra-Micropipettors),Conductive，Graduated,   Natural, Sterile, Polypropylene, 96 Tips/Rack, 12 Racks/Pack, 4 Packs/Case.</t>
  </si>
  <si>
    <t>ADT1000CRLFS</t>
  </si>
  <si>
    <t>多功能1000ul导电无菌滤芯低吸附盒装</t>
  </si>
  <si>
    <t>BROFIX®  Multi-DeckWorks  50-1000uL Low Binding Barrier Pipet Tips, (Fits T-series and Other Ultra-Micropipettors),Conductive，Graduated,   Natural, Sterile, Polypropylene, 96 Tips/Rack, 12 Racks/Pack, 4 Packs/Case.</t>
  </si>
  <si>
    <t>多功能盒（M款50μL移液吸头）</t>
  </si>
  <si>
    <t>ADM50RLS</t>
  </si>
  <si>
    <t>BROFIX®  Multi-DeckWorks  1-50uL Low Binding Pipet Tips, (Fits M-series and Other Ultra-Micropipettors),Graduated, Double Reagent Reservoirs, Natural, Sterile, Polypropylene, 96 Tips/Rack, 18 Racks/Pack, 4 Packs/Case.</t>
  </si>
  <si>
    <t>ADM50RLFS</t>
  </si>
  <si>
    <t>BROFIX®  Multi-DeckWorks  1-50uL Low Binding Barrier Pipet Tips, (Fits M-series and Other Ultra-Micropipettors),Graduated, Double Reagent Reservoirs, Natural, Sterile, Polypropylene, 96 Tips/Rack, 18 Racks/Pack, 4 Packs/Case.</t>
  </si>
  <si>
    <t>ADM50CRLS</t>
  </si>
  <si>
    <t>BROFIX®  Multi-DeckWorks  1-50uL Low Binding Pipet Tips, (Fits M-series and Other Ultra-Micropipettors),Conductive，Graduated, Double Reagent Reservoirs, Natural, Sterile, Polypropylene, 96 Tips/Rack, 18 Racks/Pack, 4 Packs/Case.</t>
  </si>
  <si>
    <t>ADM50CRLFS</t>
  </si>
  <si>
    <t>BROFIX®  Multi-DeckWorks  1-50uL Low Binding Barrier Pipet Tips, (Fits M-series and Other Ultra-Micropipettors),Conductive，Graduated, Double Reagent Reservoirs, Natural, Sterile, Polypropylene, 96 Tips/Rack, 18 Racks/Pack, 4 Packs/Case.</t>
  </si>
  <si>
    <t>多功能盒（M款200μL移液吸头）</t>
  </si>
  <si>
    <t>ADM200RLS</t>
  </si>
  <si>
    <t>BROFIX®  Multi-DeckWorks  1-200uL Low Binding Pipet Tips, (Fits M-series and Other Ultra-Micropipettors),Graduated,   Natural, Sterile, Polypropylene, 96 Tips/Rack, 18 Racks/Pack, 4 Packs/Case.</t>
  </si>
  <si>
    <t>ADM200RLFS</t>
  </si>
  <si>
    <t>BROFIX®  Multi-DeckWorks  1-200uL Low Binding Barrier Pipet Tips, (Fits M-series and Other Ultra-Micropipettors),Graduated,   Natural, Sterile, Polypropylene, 96 Tips/Rack, 18 Racks/Pack, 4 Packs/Case.</t>
  </si>
  <si>
    <t>ADM200CRLS</t>
  </si>
  <si>
    <t>BROFIX®  Multi-DeckWorks  1-200uL Low Binding Pipet Tips, (Fits M-series and Other Ultra-Micropipettors),Conductive，Graduated,   Natural, Sterile, Polypropylene, 96 Tips/Rack, 18 Racks/Pack, 4 Packs/Case.</t>
  </si>
  <si>
    <t>ADM200CRLFS</t>
  </si>
  <si>
    <t>BROFIX®  Multi-DeckWorks  1-200uL Low Binding Barrier Pipet Tips, (Fits M-series and Other Ultra-Micropipettors),Conductive，Graduated,   Natural, Sterile, Polypropylene, 96 Tips/Rack, 18 Racks/Pack, 4 Packs/Case.</t>
  </si>
  <si>
    <t>PCR板</t>
  </si>
  <si>
    <t>最适配热循环模块的结构设计保证升降温的稳定性</t>
  </si>
  <si>
    <t>0.2mL 96孔半裙边PCR板</t>
  </si>
  <si>
    <t>APU200A12H96T</t>
  </si>
  <si>
    <t>10块/盒，12盒/箱</t>
  </si>
  <si>
    <t>块</t>
  </si>
  <si>
    <t>透明款96孔半裙边A12切角标识</t>
  </si>
  <si>
    <t>BROFIX®  0.2mL 96 Well Clear Polypropylene PCR Microplate, Half Skirt, Nonsterile</t>
  </si>
  <si>
    <t>型号AP后面第一个字母为类别符,U为通用，数字为规格，        H为半裙，T为透明，E为全裙，W为白色，V为锥底，R为圆孔，S为方孔，P为平底，U为圆底，C为含盖,M为两端含标识盖，A为连盖管盖一体，N为无切角/无裙边/无印刷，A/H1-12为切角类型,A6为短边双切角，A8为长边双切角,A1为ABI系列，H12为罗氏系列。The first letter after the model AP is the category character, U is the general, the number is the specification, H is the half skirt, T is transparent, E is the full skirt, W is white, V is the cone bottom, R is the round hole, S is the square hole, P is the flat bottom, U is the round bottom, C is the cover, M is the logo cover at both ends, A is the integrated pipe cover with the cap, N is no chamfer / no skirt / no printing, A/H1-12 is the chamfer type, A6 is the short side double chamfer, A8 is the long side double chamfer, A1 is the ABI series, H12 is the Roche series</t>
  </si>
  <si>
    <t>APU200PA12H96T</t>
  </si>
  <si>
    <t>透明款96孔半裙边A12切角标识黑字印刷</t>
  </si>
  <si>
    <t>BROFIX®   0.2mL 96 Well Clear Polypropylene PCR Microplate, Half Skirt, Nonsterile，Markers</t>
  </si>
  <si>
    <t>0.2mL 96孔白色半裙边PCR板</t>
  </si>
  <si>
    <t>APU200PA12H96W</t>
  </si>
  <si>
    <t>白色款96孔半裙边A12切角标识黑字印刷</t>
  </si>
  <si>
    <t>BROFIX®   0.2mL 96 Well Clear Polypropylene PCR Microplate, Half Skirt, Nonsterile，Markers，White</t>
  </si>
  <si>
    <t>0.2mL 96孔无裙边PCR板</t>
  </si>
  <si>
    <t>APU200PA6N96W</t>
  </si>
  <si>
    <t>白色款96孔双短边切角标识黑字印刷</t>
  </si>
  <si>
    <t>BROFIX®   0.2mL 96 Well Clear Polypropylene PCR Microplate, Non-Skirt, Nonsterile，Markers，White</t>
  </si>
  <si>
    <t>APU200A6N96T</t>
  </si>
  <si>
    <t>透明款96孔双短边切角标识</t>
  </si>
  <si>
    <t>BROFIX®   0.2mL 96 Well Clear Polypropylene PCR Microplate, Non-Skirt, Nonsterile</t>
  </si>
  <si>
    <t>0.1mL 96孔全裙边PCR板</t>
  </si>
  <si>
    <t>APU100H1D96T</t>
  </si>
  <si>
    <t>透明款96孔全裙边H1切角标识</t>
  </si>
  <si>
    <t>BROFIX®   0.1mL 96 Well Clear Polypropylene PCR Microplate, Elevated Skirt,Nonsterile</t>
  </si>
  <si>
    <t>0.1mL 96孔半裙边PCR板</t>
  </si>
  <si>
    <t>APU100A1H96T</t>
  </si>
  <si>
    <t>透明款96孔A1切角标识</t>
  </si>
  <si>
    <t>BROFIX®  0.1mL 96 Well Clear Polypropylene PCR Microplate, Half Skirt, Nonsterile</t>
  </si>
  <si>
    <t>0.1mL 96孔白色半裙边PCR板</t>
  </si>
  <si>
    <t>APU100PA1H96W</t>
  </si>
  <si>
    <t>白色款96孔A1切角标识黑字印刷</t>
  </si>
  <si>
    <t>BROFIX®  0.1mL 96 Well Clear Polypropylene PCR Microplate, Half Skirt, Nonsterile，Markers，White</t>
  </si>
  <si>
    <t>APU100H12H96T</t>
  </si>
  <si>
    <t>透明款96孔H12切角标识</t>
  </si>
  <si>
    <t>APU100PH12H96W</t>
  </si>
  <si>
    <t>白色款96孔H12切角标识黑字印刷</t>
  </si>
  <si>
    <t>0.1mL 透明管96孔双色全裙边PCR板</t>
  </si>
  <si>
    <t>APU100PH1F96TD</t>
  </si>
  <si>
    <t>透明管双色款96孔H1切角标识黑字印刷</t>
  </si>
  <si>
    <t>BROFIX®  0.1mL 96 Well Clear Polypropylene PCR Microplate, Fully Skirt, Nonsterile，Markers，Bicolor</t>
  </si>
  <si>
    <t>ABI 0.2mL 透明管96孔半裙边双色可拆PCR板</t>
  </si>
  <si>
    <t>APU200PA12HD96TD</t>
  </si>
  <si>
    <t>10块/盒，5盒/箱</t>
  </si>
  <si>
    <t>ABI透明款可拆双色款96孔半裙边A12切角标识黑字印刷</t>
  </si>
  <si>
    <t>BROFIX®  0.2mL 96 Well Clear Polypropylene PCR Microplate, Half Skirt,Detachable, Nonsterile,Bicolor,For ABI</t>
  </si>
  <si>
    <t>ABI 0.2mL 96孔半裙边双色可拆PCR板</t>
  </si>
  <si>
    <t>APU100PA12HD96TD</t>
  </si>
  <si>
    <t>ABI透明款可拆96孔半裙边A12切角标识黑字印刷</t>
  </si>
  <si>
    <t>ABI 40μL透明管384孔全裙边双色PCR板</t>
  </si>
  <si>
    <t>APU40A24FD384TD</t>
  </si>
  <si>
    <t>ABI透明款384孔双色全裙边A24切角标识</t>
  </si>
  <si>
    <t>BROFIX®   40μL 384 Well Clear Polypropylene PCR Microplate, Fully Skirt, Nonsterile,Bicolor,For ABI</t>
  </si>
  <si>
    <t>Roche 40μL透明管384孔全裙边双色PCR板</t>
  </si>
  <si>
    <t>BROFIX®   40μL 384 Well Clear Polypropylene PCR Microplate, Fully Skirt, Nonsterile,Bicolor,For Roche</t>
  </si>
  <si>
    <t>Roche 40μL白色管384孔全裙边双色PCR板</t>
  </si>
  <si>
    <t>APU40A24FD384WB</t>
  </si>
  <si>
    <t>罗氏白色管384孔双色全裙边A24切角标识</t>
  </si>
  <si>
    <t>BROFIX®   40μL 384 Well Clear Polypropylene PCR Microplate, Fully Skirt, Nonsterile,White,For Roche</t>
  </si>
  <si>
    <t>Roche 40μL乳白色管384孔全黑裙边双色PCR板</t>
  </si>
  <si>
    <t>APU40A6FD384WB</t>
  </si>
  <si>
    <t>罗氏乳白色管384孔双色全黑裙边双短边切角标识</t>
  </si>
  <si>
    <t>BROFIX®   40μL 384 Well Clear Polypropylene PCR Microplate, Black-fully Skirt, Nonsterile,White,For Roche</t>
  </si>
  <si>
    <t>Roche 40μL白色管384孔全白裙边双色PCR板</t>
  </si>
  <si>
    <t>APU40A6FD384WD</t>
  </si>
  <si>
    <t>罗氏乳白色管384孔双色全白裙边双短边切角标识</t>
  </si>
  <si>
    <t>BROFIX®   40μL 384 Well Clear Polypropylene PCR Microplate, White-fully Skirt, Nonsterile,White,For Roche</t>
  </si>
  <si>
    <t>ABI 0.2mL96孔半裙边PCR板</t>
  </si>
  <si>
    <t>ABI透明款96孔半裙边A12切角标识黑字印刷</t>
  </si>
  <si>
    <t>BROFIX®   0.2mL 96 Well Clear Polypropylene PCR Microplate, Half Skirt, Nonsterile,Markers,For ABI</t>
  </si>
  <si>
    <t>APU200PH1N96T</t>
  </si>
  <si>
    <t>透明款96孔H1切角标识黑字印刷</t>
  </si>
  <si>
    <t>BROFIX®   0.2mL 96 Well Clear Polypropylene PCR Microplate, Half-Skirt, Nonsterile</t>
  </si>
  <si>
    <t>ABI 0.1mL 磨砂管96孔双色半裙边PCR板</t>
  </si>
  <si>
    <t>APU100PA12H96TD</t>
  </si>
  <si>
    <t>磨砂管双色款96孔A12切角标识黑字印刷</t>
  </si>
  <si>
    <t>BROFIX®  0.1mL 96 Well Clear Polypropylene PCR Microplate, Half-Skirt, Nonsterile，Markers，Bicolor,For ABI</t>
  </si>
  <si>
    <t>ABI 0.2mL 磨砂管96孔双色半裙边PCR板</t>
  </si>
  <si>
    <t>APU200PA12H96TD</t>
  </si>
  <si>
    <t>BROFIX®  0.2mL 96 Well Clear Polypropylene PCR Microplate, White-fully-Skirt, Nonsterile，Markers，Bicolor,For ABI</t>
  </si>
  <si>
    <t>BIORAD 0.1mL透明管96孔双色全裙边PCR板</t>
  </si>
  <si>
    <t>APU100PH1F96D</t>
  </si>
  <si>
    <t>BROFIX®  0.1mL 96 Well Clear Polypropylene PCR Microplate, Half Skirt, Nonsterile,Markers,Bicolor,For BIORAD</t>
  </si>
  <si>
    <t>Roche 0.1mL白色管96孔双色半裙边PCR板</t>
  </si>
  <si>
    <t>APU100PH1H96WD</t>
  </si>
  <si>
    <t>BROFIX®  0.1mL 96 Well Clear Polypropylene PCR Microplate, Half-Skirt, Nonsterile，White,Markers,Bicolor,For Roche</t>
  </si>
  <si>
    <t>深孔板</t>
  </si>
  <si>
    <t>三重质检保证漏液率低于千分之二</t>
  </si>
  <si>
    <t>2.2mL 96孔深孔板（锥底）</t>
  </si>
  <si>
    <t>50块/箱</t>
  </si>
  <si>
    <t>透明96孔A1切角标识V底方孔</t>
  </si>
  <si>
    <t>BROFIX®  96 Well Clear V-Bottom 2.2ML Deep Well Plate, Polypropylene,  Nonsterile</t>
  </si>
  <si>
    <t>APU22H1SV96T</t>
  </si>
  <si>
    <t>透明96孔H1切角标识V底方孔</t>
  </si>
  <si>
    <t>APU22NSV96TH</t>
  </si>
  <si>
    <t>透明96孔V底方孔工字板</t>
  </si>
  <si>
    <t>2.2mL 96孔深孔板（圆底）</t>
  </si>
  <si>
    <t>APU22H1SU96T</t>
  </si>
  <si>
    <t>透明96孔H1切角标识U底方孔</t>
  </si>
  <si>
    <t>BROFIX®  96 Well Clear U-Bottom 2.2ML Deep Well Plate, Polypropylene,  Nonsterile</t>
  </si>
  <si>
    <t>APU22NSU96TH</t>
  </si>
  <si>
    <t>透明96孔U底方孔工字板</t>
  </si>
  <si>
    <t>APU22H1RU96T</t>
  </si>
  <si>
    <t>透明96孔H1切角标识U底圆孔</t>
  </si>
  <si>
    <t>APU22A8RU96T</t>
  </si>
  <si>
    <t>透明96孔双长边切角标识U底圆孔</t>
  </si>
  <si>
    <t>2.2mL 6孔深孔板（锥底）</t>
  </si>
  <si>
    <t>APU22NSV6T</t>
  </si>
  <si>
    <t>透明6孔V底方孔</t>
  </si>
  <si>
    <t>BROFIX®  6 Well Clear V-Bottom 2.2ML Deep Well Plate, Polypropylene,  Nonsterile</t>
  </si>
  <si>
    <t>2.2mL 6孔深孔板（圆底）</t>
  </si>
  <si>
    <t>APU22NSU6T</t>
  </si>
  <si>
    <t>透明6孔U底方孔</t>
  </si>
  <si>
    <t>BROFIX®  6 Well Clear U-Bottom 2.2ML Deep Well Plate, Polypropylene,  Nonsterile</t>
  </si>
  <si>
    <t>浅孔板</t>
  </si>
  <si>
    <t>1.2mL 96孔浅孔板（圆底）</t>
  </si>
  <si>
    <t>APU12H12SU96T</t>
  </si>
  <si>
    <t>100块/箱</t>
  </si>
  <si>
    <t>透明H12切角标识96孔圆底方孔</t>
  </si>
  <si>
    <t>BROFIX®  96 Well Clear U-Bottom 1.2ML  Well Plate, Polypropylene,  Nonsterile</t>
  </si>
  <si>
    <t>APU12A8RU96T</t>
  </si>
  <si>
    <t>透明双长边切角标识96孔U底圆孔</t>
  </si>
  <si>
    <t>1.3mL 96孔浅孔板（圆底）</t>
  </si>
  <si>
    <t>APU13H1SU96T</t>
  </si>
  <si>
    <t>透明H1切角标识96孔U底圆孔</t>
  </si>
  <si>
    <t>BROFIX®  96 Well Clear U-Bottom 1.3ML  Well Plate, Polypropylene,  Nonsterile</t>
  </si>
  <si>
    <t>1.0mL 96孔浅孔板（圆底）</t>
  </si>
  <si>
    <t>APU1H1RU96T</t>
  </si>
  <si>
    <t>BROFIX®  96 Well Clear U-Bottom 1.0ML  Well Plate, Polypropylene,  Nonsterile</t>
  </si>
  <si>
    <t>1.0mL 96孔浅孔板（锥底）</t>
  </si>
  <si>
    <t>APU1H1RV96T</t>
  </si>
  <si>
    <t>透明H1切角标识96孔V底圆孔</t>
  </si>
  <si>
    <t>BROFIX®  96 Well Clear V-Bottom 1.0ML  Well Plate, Polypropylene,  Nonsterile</t>
  </si>
  <si>
    <t>1.6mL 96孔浅孔板（圆底）</t>
  </si>
  <si>
    <t>APU16H1SU96T</t>
  </si>
  <si>
    <t>透明H1切角标识96孔圆底方孔</t>
  </si>
  <si>
    <t>BROFIX®  96 Well Clear U-Bottom 1.6ML  Well Plate, Polypropylene,  Nonsterile</t>
  </si>
  <si>
    <t>2.0mL 96孔浅孔板（圆底）</t>
  </si>
  <si>
    <t>APU2H12RU96T</t>
  </si>
  <si>
    <t>透明H12切角标识96孔圆底圆孔</t>
  </si>
  <si>
    <t>BROFIX®  96 Well Clear F-Bottom 2.0ML  Well Plate, Polypropylene,  Nonsterile</t>
  </si>
  <si>
    <t>240μL 384孔浅孔板（锥底）</t>
  </si>
  <si>
    <t>APU240A8SV384T</t>
  </si>
  <si>
    <t>透明双长边切角标识384孔V底方孔</t>
  </si>
  <si>
    <t>BROFIX®  384 Well Clear V-Bottom 0.24ML  Well Plate, Polypropylene,  Nonsterile</t>
  </si>
  <si>
    <t>120μL 384孔浅孔板（圆底）</t>
  </si>
  <si>
    <t>APU120A8SV384T</t>
  </si>
  <si>
    <t>BROFIX®  384 Well Clear V-Bottom 0.12ML  Well Plate, Polypropylene,  Nonsterile</t>
  </si>
  <si>
    <t>0.5mL 96孔浅孔板（圆底）</t>
  </si>
  <si>
    <t>APU500A8RU96T</t>
  </si>
  <si>
    <t>BROFIX®  96 Well Clear U-Bottom 0.5ML  Well Plate, Polypropylene,  Nonsterile</t>
  </si>
  <si>
    <t>盖膜套</t>
  </si>
  <si>
    <t>万级洁净车间生产，专利创新产品。</t>
  </si>
  <si>
    <t>96孔免穿刺TPE盖垫（方孔）</t>
  </si>
  <si>
    <t>10块/袋,10袋/箱</t>
  </si>
  <si>
    <t>_</t>
  </si>
  <si>
    <t>右切角透明96孔方孔</t>
  </si>
  <si>
    <t>BROFIX®  Thermoplastic Elastomer (TPE) 96 Storage Tube Septum Cap on Mat, 96 Caps per Mat,Square holes</t>
  </si>
  <si>
    <t>型号AP后面第一个字母为类别符，数字为规格，A/H1-12为切角类型，S为方型，R为圆型，F为荧光，V为锥底，U为圆底，T为透明，The first letter after the AP is the category character, the number is the specification, A/H1-12 is the chamfer type, S is the square type, R is the round type, F is fluorescent, V is the cone bottom, U is the round bottom, and T is transparent.</t>
  </si>
  <si>
    <t>96孔免穿刺TPE盖垫（圆孔）</t>
  </si>
  <si>
    <t>APM96H1RT</t>
  </si>
  <si>
    <t>BROFIX®  Thermoplastic Elastomer (TPE) 96 Storage Tube Septum Cap on Mat, 96 Caps per Mat,Round holes</t>
  </si>
  <si>
    <t>PCR压敏光学封板膜</t>
  </si>
  <si>
    <t>APF96FT</t>
  </si>
  <si>
    <t>100片/盒</t>
  </si>
  <si>
    <t>高透压敏无菌无酶</t>
  </si>
  <si>
    <t>BROFIX®  96-Well Optical Adhesive Film，Glue-free，Nonsterile</t>
  </si>
  <si>
    <t>普通封板膜</t>
  </si>
  <si>
    <t>APF96T</t>
  </si>
  <si>
    <t>高透强粘无菌无酶</t>
  </si>
  <si>
    <t>BROFIX®  Polyester Microplate Sealing Tape, Nonsterile</t>
  </si>
  <si>
    <t>96孔塑料护套（通用型）</t>
  </si>
  <si>
    <t>APC96VT</t>
  </si>
  <si>
    <t>2块/袋，12袋/盒，4盒/箱</t>
  </si>
  <si>
    <t>透明锥底</t>
  </si>
  <si>
    <t>Magnetic Head for 96 Deep-Well Plate ，Nonsterile</t>
  </si>
  <si>
    <t>48孔塑料护套</t>
  </si>
  <si>
    <t>APC48VT</t>
  </si>
  <si>
    <t>Magnetic Head for 48 Deep-Well Plate，Nonsterile</t>
  </si>
  <si>
    <t>8孔塑料护套</t>
  </si>
  <si>
    <t>APC8VT</t>
  </si>
  <si>
    <t>Magnetic Head for 8 Deep-Well Plate，Nonsterile</t>
  </si>
  <si>
    <t>PCR管</t>
  </si>
  <si>
    <t>完美的结构设计保证更贴合</t>
  </si>
  <si>
    <t>0.1mL PCR 8联管+盖</t>
  </si>
  <si>
    <t>ATU100C8T</t>
  </si>
  <si>
    <t>125套/盒,12盒/箱</t>
  </si>
  <si>
    <t>套</t>
  </si>
  <si>
    <t>透明款8孔含链状光学平盖</t>
  </si>
  <si>
    <t>BROFIX®   0.1mL Polypropylene PCR Tubes with Hinged Flat Cap,8 Well Strips ，Nonsterile</t>
  </si>
  <si>
    <t>型号ATU后面数字为规格，T为透明，W为白色，C为链状盖子，F为片状盖子,A为管盖一体。The number on the back of the model ATU is the specification, T is transparent, W is white, C is the chain cap, F is the sheet cap, and A is the tube cap</t>
  </si>
  <si>
    <t>ATU100F8T</t>
  </si>
  <si>
    <t>透明款8孔含片状光学平盖</t>
  </si>
  <si>
    <t>BROFIX®   0.1mL Polypropylene PCR Tubes with  Flat Cap,8 Well Strips ，Nonsterile</t>
  </si>
  <si>
    <t>0.1mL PCR白色8联管+盖</t>
  </si>
  <si>
    <t>ATU100C8W</t>
  </si>
  <si>
    <t>白色款8孔含链状光学平盖</t>
  </si>
  <si>
    <t>BROFIX®   0.1mL Polypropylene PCR Tubes with Hinged Flat Cap，White,8 Well Strips ，Nonsterile</t>
  </si>
  <si>
    <t>ATU100F8W</t>
  </si>
  <si>
    <t>白色款8孔含片状光学平盖</t>
  </si>
  <si>
    <t>BROFIX®   0.1mL Polypropylene PCR Tubes with  Flat Cap，White,8 Well Strips ，Nonsterile</t>
  </si>
  <si>
    <t>0.2mL PCR 8联管+盖</t>
  </si>
  <si>
    <t>ATU200M8T</t>
  </si>
  <si>
    <t>透明8孔含标识盖</t>
  </si>
  <si>
    <t>BROFIX®   0.2mL Polypropylene PCR Tubes with Hinged Flat Cap,8 Well Strips ，Nonsterile</t>
  </si>
  <si>
    <t>ATU200C8T</t>
  </si>
  <si>
    <t>透明8孔含盖</t>
  </si>
  <si>
    <t>BROFIX®   0.2mL Polypropylene PCR Tubes with  Flat Cap,8 Well Strips ，Nonsterile</t>
  </si>
  <si>
    <t>0.2mL PCR 8联管盖一体</t>
  </si>
  <si>
    <t>ATU200A8T</t>
  </si>
  <si>
    <t>透明8孔连盖</t>
  </si>
  <si>
    <t>BROFIX®   0.2mL Polypropylene PCR Tubes with Attached Flat Cap,8 Well Strips ，Nonsterile</t>
  </si>
  <si>
    <t>0.2mL PCR单管</t>
  </si>
  <si>
    <t>ATU200A1T</t>
  </si>
  <si>
    <t>透明连盖</t>
  </si>
  <si>
    <t>BROFIX®  0.2mL Polypropylene PCR Tubes with Flat Cap ，Nonsterile</t>
  </si>
  <si>
    <t>离心管</t>
  </si>
  <si>
    <t>无偏心壁厚均匀减少爆管风险</t>
  </si>
  <si>
    <t>0.5mL 离心管</t>
  </si>
  <si>
    <t>ACU500TS</t>
  </si>
  <si>
    <t>500个/袋,10袋/箱</t>
  </si>
  <si>
    <t>灭菌透明连盖</t>
  </si>
  <si>
    <t>BROFIX®  0.5mL PP Centrifuge Tubes, Conical Bottom with   Cap, Sterile,500/Universal Rack, 5000/Case, Sterile</t>
  </si>
  <si>
    <t>型号ACU后面数字为规格,S为灭菌，V为锥底，Y为黄1，G为绿2，C为棕3，R为红4，B为蓝5，O为橙6，K为粉7,M为黑8--midnight，P为紫9 ,T为透明0。The number behind the model ACU is the specification, S is sterilization, V is the cone bottom, Y is yellow 1, G is green 2, C is brown 3, R is red 4, B is blue 5, O is orange 6, K is pink 7, M is black 8--midnight, P is purple 9, T is transparent 0.</t>
  </si>
  <si>
    <t>1.5mL 离心管</t>
  </si>
  <si>
    <t>ACU1500TS</t>
  </si>
  <si>
    <t>BROFIX®  1.5mL PP Centrifuge Tubes, Conical Bottom with   Cap, Sterile,500/Universal Rack, 5000/Case, Sterile</t>
  </si>
  <si>
    <t>2.0mL 离心管</t>
  </si>
  <si>
    <t>ACU2TS</t>
  </si>
  <si>
    <t>BROFIX®  2.0mL PP Centrifuge Tubes, Conical Bottom with   Cap, Sterile,500/Universal Rack, 5000/Case, Sterile</t>
  </si>
  <si>
    <t>0.6mL 离心管</t>
  </si>
  <si>
    <t>ACU600T</t>
  </si>
  <si>
    <t>透明连盖平滑护手款</t>
  </si>
  <si>
    <t>BROFIX®  0.6mL PP Centrifuge Tubes, Conical Bottom with   Cap, Sterile,500/Universal Rack, 5000/Case, Sterile,Smooth</t>
  </si>
  <si>
    <t>1.5mL棕色离心管</t>
  </si>
  <si>
    <t>ACU1500CS</t>
  </si>
  <si>
    <t>灭菌棕色连盖</t>
  </si>
  <si>
    <t>BROFIX®  1.5mL PP Centrifuge Tubes, Conical Bottom with   Cap, Brown，Sterile,500/Universal Rack, 5000/Case, Sterile</t>
  </si>
  <si>
    <t>2.0mL棕色离心管</t>
  </si>
  <si>
    <t>ACU2CS</t>
  </si>
  <si>
    <t>BROFIX®  2.0mL PP Centrifuge Tubes, Conical Bottom with   Cap, Brown, Sterile,500/Universal Rack, 5000/Case, Sterile</t>
  </si>
  <si>
    <t>5ml锥形底离心管</t>
  </si>
  <si>
    <t>ACU5VTS</t>
  </si>
  <si>
    <t>200个/盒，10盒/箱</t>
  </si>
  <si>
    <t>灭菌透明锥底</t>
  </si>
  <si>
    <t>BROFIX®  5mL PP Centrifuge Tubes, Conical Bottom with   Cap, Sterile,200/Universal Rack, 2000/Case, Sterile</t>
  </si>
  <si>
    <t>15ml锥形底离心管</t>
  </si>
  <si>
    <t>ACU15VTS</t>
  </si>
  <si>
    <t>50个/袋，10袋/箱</t>
  </si>
  <si>
    <t>BROFIX®  15mL PP Centrifuge Tubes, Conical Bottom with   Cap, Sterile,50/Universal Rack, 500/Case, Sterile</t>
  </si>
  <si>
    <t>50ml锥形底离心管</t>
  </si>
  <si>
    <t>ACU50VTS</t>
  </si>
  <si>
    <t>25个/袋，20袋/箱</t>
  </si>
  <si>
    <t>BROFIX®  50mL PP Centrifuge Tubes, Conical Bottom with   Cap, Sterile,25/Universal Rack, 20/Case, Sterile</t>
  </si>
  <si>
    <t>50ml可立离心管</t>
  </si>
  <si>
    <t>ACU50STS</t>
  </si>
  <si>
    <t>BROFIX®  50mL PP Centrifuge Tubes, Self Stand，Conical Bottom with   Cap, Sterile,25/Universal Rack, 20/Case, Sterile</t>
  </si>
  <si>
    <t>螺口管（管/盖）</t>
  </si>
  <si>
    <t>优化的O型圈和管盖设计保证冷冻不掉O型圈，航空运输不漏液</t>
  </si>
  <si>
    <t>13mm 通用螺口管盖</t>
  </si>
  <si>
    <t>AMC13T</t>
  </si>
  <si>
    <t>透明</t>
  </si>
  <si>
    <t>BROFIX®  13mm   Screw Cap of Microcentrifuge Tube, with O-rings, Polypropylene, Nature，500/Universal Rack, 5000/Case,Sterile</t>
  </si>
  <si>
    <t>型号AMC后面数字为规格,S为灭菌，V为锥底，Y为黄1，G为绿2，C为棕3，R为红4，B为蓝5，O为橙6，K为粉7,M为黑8--midnight，P为紫9 ,T为透明0。The number behind the model AMC is the specification, S is sterilization, V is the cone bottom, Y is yellow 1, G is green 2, C is brown 3, R is red 4, B is blue 5, O is orange 6, K is pink 7, M is black 8-midnight, P is purple 9, T is transparent 0.</t>
  </si>
  <si>
    <t>AMC13TS</t>
  </si>
  <si>
    <t>灭菌透明</t>
  </si>
  <si>
    <t>BROFIX®  13mm   Screw Cap of Microcentrifuge Tube, with O-rings, Polypropylene, Nature，500/Universal Rack, 5000/Case,Nonsterile</t>
  </si>
  <si>
    <t>13mm 黄色通用螺口管盖</t>
  </si>
  <si>
    <t>AMC13YS</t>
  </si>
  <si>
    <t>灭菌黄色</t>
  </si>
  <si>
    <t>BROFIX®  13mm   Screw Cap of Microcentrifuge Tube, with O-rings, Polypropylene,Yellow，500/Universal Rack, 5000/Case,Sterile</t>
  </si>
  <si>
    <t>AMC13Y</t>
  </si>
  <si>
    <t>黄色</t>
  </si>
  <si>
    <t>BROFIX®  13mm   Screw Cap of Microcentrifuge Tube, with O-rings, Polypropylene, Yellow，500/Universal Rack, 5000/Case,Nonsterile</t>
  </si>
  <si>
    <t>13mm 红色通用螺口管盖</t>
  </si>
  <si>
    <t>AMC13RS</t>
  </si>
  <si>
    <t>灭菌红色</t>
  </si>
  <si>
    <t>BROFIX®  13mm   Screw Cap of Microcentrifuge Tube, with O-rings, Polypropylene, Red，500/Universal Rack, 5000/Case,Sterile</t>
  </si>
  <si>
    <t>AMC13R</t>
  </si>
  <si>
    <t>红色</t>
  </si>
  <si>
    <t>BROFIX®  13mm   Screw Cap of Microcentrifuge Tube, with O-rings, Polypropylene,  Red，500/Universal Rack, 5000/Case,Nonsterile</t>
  </si>
  <si>
    <t>13mm 绿色通用螺口管盖</t>
  </si>
  <si>
    <t>AMC13GS</t>
  </si>
  <si>
    <t>灭菌绿色</t>
  </si>
  <si>
    <t>BROFIX®  13mm   Screw Cap of Microcentrifuge Tube, with O-rings, Polypropylene, Green，500/Universal Rack, 5000/Case,Sterile</t>
  </si>
  <si>
    <t>AMC13G</t>
  </si>
  <si>
    <t>绿色</t>
  </si>
  <si>
    <t>BROFIX®  13mm   Screw Cap of Microcentrifuge Tube, with O-rings, Polypropylene, Green，500/Universal Rack, 5000/Case,Nonsterile</t>
  </si>
  <si>
    <t>13mm 棕色通用螺口管盖</t>
  </si>
  <si>
    <t>AMC13CS</t>
  </si>
  <si>
    <t>灭菌棕色</t>
  </si>
  <si>
    <t>BROFIX®  13mm   Screw Cap of Microcentrifuge Tube, with O-rings, Polypropylene, Brown，500/Universal Rack, 5000/Case,Sterile</t>
  </si>
  <si>
    <t>AMC13C</t>
  </si>
  <si>
    <t>棕色</t>
  </si>
  <si>
    <t>BROFIX®  13mm   Screw Cap of Microcentrifuge Tube, with O-rings, Polypropylene,  Brown，500/Universal Rack, 5000/Case,Nonsterile</t>
  </si>
  <si>
    <t>13mm 蓝色通用螺口管盖</t>
  </si>
  <si>
    <t>AMC13BS</t>
  </si>
  <si>
    <t>灭菌蓝色</t>
  </si>
  <si>
    <t>BROFIX®  13mm   Screw Cap of Microcentrifuge Tube, with O-rings, Polypropylene, Blue，500/Universal Rack, 5000/Case,Sterile</t>
  </si>
  <si>
    <t>AMC13B</t>
  </si>
  <si>
    <t>蓝色</t>
  </si>
  <si>
    <t>BROFIX®  13mm   Screw Cap of Microcentrifuge Tube, with O-rings, Polypropylene, Blue，500/Universal Rack, 5000/Case,Nonsterile</t>
  </si>
  <si>
    <t>20mm 橙色通用螺口管盖</t>
  </si>
  <si>
    <t>AMC20oS</t>
  </si>
  <si>
    <t>200个/袋,10袋/箱</t>
  </si>
  <si>
    <t>灭菌外旋无垫圈橙色</t>
  </si>
  <si>
    <t>BROFIX®  20mm   Screw Cap of Centrifuge Tube, with O-rings, Polypropylene, Orange，200/Universal Rack, 2000/Case,Sterile</t>
  </si>
  <si>
    <t>AMC20o</t>
  </si>
  <si>
    <t>外旋无垫圈橙色</t>
  </si>
  <si>
    <t>BROFIX®  20mm   Screw Cap of Centrifuge Tube, with O-rings, Polypropylene, Orange，200/Universal Rack, 2000/Case,Nonsterile</t>
  </si>
  <si>
    <t>20mm 蓝色通用螺口管盖</t>
  </si>
  <si>
    <t>AMC20BS</t>
  </si>
  <si>
    <t>灭菌外旋无垫圈蓝色</t>
  </si>
  <si>
    <t>BROFIX®  20mm   Screw Cap of Centrifuge Tube, with O-rings, Polypropylene, Blue，200/Universal Rack, 2000/Case,Sterile</t>
  </si>
  <si>
    <t>AMC20B</t>
  </si>
  <si>
    <t>外旋无垫圈蓝色</t>
  </si>
  <si>
    <t>BROFIX®  20mm   Screw Cap of Centrifuge Tube, with O-rings, Polypropylene, Blue，200/Universal Rack, 2000/Case,Nonsterile</t>
  </si>
  <si>
    <t>25mL 红色通用螺口管盖</t>
  </si>
  <si>
    <t>AMC25RS</t>
  </si>
  <si>
    <t>100个/袋,8袋/箱</t>
  </si>
  <si>
    <t>灭菌外旋无垫圈红色</t>
  </si>
  <si>
    <t>BROFIX®  25mm   Screw Cap of Centrifuge Tube, with O-rings, Polypropylene, Red，200/Universal Rack, 2000/Case,Sterile</t>
  </si>
  <si>
    <t>AMC25R</t>
  </si>
  <si>
    <t>外旋无垫圈红色</t>
  </si>
  <si>
    <t>BROFIX®  25mm   Screw Cap of Centrifuge Tube, with O-rings, Polypropylene, Red，200/Universal Rack, 2000/Case,Nonsterile</t>
  </si>
  <si>
    <t>0.5mL 螺口管管身</t>
  </si>
  <si>
    <t>AMT500TS</t>
  </si>
  <si>
    <t>BROFIX®  0.5mL   Self-Standing Microcentrifuge Tube, with O-rings, Polypropylene, Nature，500/Universal Rack, 5000/Case,Sterile</t>
  </si>
  <si>
    <t>AMT500T</t>
  </si>
  <si>
    <t>BROFIX®  0.5mL   Self-Standing Microcentrifuge Tube, with O-rings, Polypropylene, Nature，500/Universal Rack, 5000/Case,Nonsterile</t>
  </si>
  <si>
    <t>1.5mL 螺口管管身</t>
  </si>
  <si>
    <t>AMT1500TS</t>
  </si>
  <si>
    <t>BROFIX®  1.5mL   Self-Standing Microcentrifuge Tube, with O-rings, Polypropylene, Nature，500/Universal Rack, 5000/Case,Sterile</t>
  </si>
  <si>
    <t>AMT1500T</t>
  </si>
  <si>
    <t>BROFIX®  1.5mL   Self-Standing Microcentrifuge Tube, with O-rings, Polypropylene, Nature，500/Universal Rack, 5000/Case,Nonsterile</t>
  </si>
  <si>
    <t>1.5mL 棕色螺口管管身</t>
  </si>
  <si>
    <t>AMT1500CS</t>
  </si>
  <si>
    <t>BROFIX®  1.5mL   Self-Standing Microcentrifuge Tube, with O-rings, Polypropylene, Brown，500/Universal Rack, 5000/Case,Sterile</t>
  </si>
  <si>
    <t>AMT1500C</t>
  </si>
  <si>
    <t>BROFIX®  1.5mL   Self-Standing Microcentrifuge Tube, with O-rings, Polypropylene, Brown，500/Universal Rack, 5000/Case,Nonsterile</t>
  </si>
  <si>
    <t>2.0mL 螺口管管身</t>
  </si>
  <si>
    <t>AMT2TS</t>
  </si>
  <si>
    <t>BROFIX®  2.0mL   Self-Standing Microcentrifuge Tube, with O-rings, Polypropylene, Nature，500/Universal Rack, 5000/Case,Sterile</t>
  </si>
  <si>
    <t>AMT2T</t>
  </si>
  <si>
    <t>BROFIX®  2.0mL   Self-Standing Microcentrifuge Tube, with O-rings, Polypropylene, Nature，500/Universal Rack, 5000/Case,Nonsterile</t>
  </si>
  <si>
    <t>2.0mL 棕色螺口管管身</t>
  </si>
  <si>
    <t>AMT2CS</t>
  </si>
  <si>
    <t>BROFIX®  2.0mL   Self-Standing Microcentrifuge Tube, with O-rings, Polypropylene,  Brown，500/Universal Rack, 5000/Case,Sterile</t>
  </si>
  <si>
    <t>AMT2C</t>
  </si>
  <si>
    <t>BROFIX®  2.0mL   Self-Standing Microcentrifuge Tube, with O-rings, Polypropylene,  Brown，500/Universal Rack, 5000/Case,Nonsterile</t>
  </si>
  <si>
    <t>5mL 螺口管管身</t>
  </si>
  <si>
    <t>AMT5TS</t>
  </si>
  <si>
    <t>BROFIX®  5mL   Self-Standing Centrifuge Tube, with O-rings, Polypropylene, Nature，000/Universal Rack, 2000/Case,Sterile</t>
  </si>
  <si>
    <t>AMT5T</t>
  </si>
  <si>
    <t>BROFIX®  5mL   Self-Standing Centrifuge Tube, with O-rings, Polypropylene, Nature，200/Universal Rack, 2000/Case,Nonsterile</t>
  </si>
  <si>
    <t>10mL 螺口管管身</t>
  </si>
  <si>
    <t>AMT10TS</t>
  </si>
  <si>
    <t>BROFIX®  10mL   Self-Standing Centrifuge Tube, with O-rings, Polypropylene, Nature，200/Universal Rack, 2000/Case,Sterile</t>
  </si>
  <si>
    <t>AMT10T</t>
  </si>
  <si>
    <t>BROFIX®  10mL   Self-Standing Centrifuge Tube, with O-rings, Polypropylene, Nature，200/Universal Rack, 2000/Case,Nonsterile</t>
  </si>
  <si>
    <t>25mL 螺口管管身</t>
  </si>
  <si>
    <t>AMT25TS</t>
  </si>
  <si>
    <t>BROFIX®  25mL   Self-Standing Centrifuge Tube, with O-rings, Polypropylene, Nature，100/Universal Rack, 800/Case,Sterile</t>
  </si>
  <si>
    <t>AMT25T</t>
  </si>
  <si>
    <t>BROFIX®  25mL   Self-Standing Centrifuge Tube, with O-rings, Polypropylene, Nature，100/Universal Rack, 800/Case,Nonsterile</t>
  </si>
  <si>
    <t>螺口管（带管盖）</t>
  </si>
  <si>
    <t>0.5mL螺口管（带透明管盖）</t>
  </si>
  <si>
    <t>AMA500T</t>
  </si>
  <si>
    <t>500套/袋，10袋/箱</t>
  </si>
  <si>
    <t>透明管带透明管盖</t>
  </si>
  <si>
    <t>BROFIX®  0.5mL  Nature Screw Cap With  Nature Microcentrifuge Tube, with O-rings, Polypropylene, 500/Universal Rack, 5000/Case，Nonsterile</t>
  </si>
  <si>
    <t>0.5mL螺口管（带黄色管盖）</t>
  </si>
  <si>
    <t>AMA500Y</t>
  </si>
  <si>
    <t>透明管带黄色管盖</t>
  </si>
  <si>
    <t>BROFIX®  0.5mL  Yellow Screw Cap With  Nature Microcentrifuge Tube, with O-rings, Polypropylene, 500/Universal Rack, 5000/Case，Nonsterile</t>
  </si>
  <si>
    <t>0.5mL螺口管（带蓝色管盖）</t>
  </si>
  <si>
    <t>AMA500B</t>
  </si>
  <si>
    <t>透明管带蓝色管盖</t>
  </si>
  <si>
    <t>BROFIX®  0.5mL  Blue Screw Cap With  Nature Microcentrifuge Tube, with O-rings, Polypropylene, 500/Universal Rack, 5000/Case，Nonsterile</t>
  </si>
  <si>
    <t>0.5mL螺口管（带红色管盖）</t>
  </si>
  <si>
    <t>AMA500R</t>
  </si>
  <si>
    <t>透明管带红色管盖</t>
  </si>
  <si>
    <t>BROFIX®  0.5mL  Red Screw Cap With  Nature Microcentrifuge Tube, with O-rings, Polypropylene, 500/Universal Rack, 5000/Case，Nonsterile</t>
  </si>
  <si>
    <t>0.5mL螺口管（带绿色管盖）</t>
  </si>
  <si>
    <t>AMA500G</t>
  </si>
  <si>
    <t>透明管带绿色管盖</t>
  </si>
  <si>
    <t>BROFIX®  0.5mL  Green Screw Cap With  Nature Microcentrifuge Tube, with O-rings, Polypropylene, 500/Universal Rack, 5000/Case，Nonsterile</t>
  </si>
  <si>
    <t>0.5mL棕色螺口管（带棕色管盖）</t>
  </si>
  <si>
    <t>AMA500C</t>
  </si>
  <si>
    <t>棕色管带棕色管盖</t>
  </si>
  <si>
    <t>BROFIX®  0.5mL  Brown Screw Cap With  Brown Microcentrifuge Tube, with O-rings, Polypropylene, 500/Universal Rack, 5000/Case，Nonsterile</t>
  </si>
  <si>
    <t>1.5mL螺口管（带透明管盖）</t>
  </si>
  <si>
    <t>AMA1500T</t>
  </si>
  <si>
    <t>BROFIX®  1.5mL  Nature Screw Cap With  Nature Microcentrifuge Tube, with O-rings, Polypropylene, 500/Universal Rack, 5000/Case，Nonsterile</t>
  </si>
  <si>
    <t>1.5mL螺口管（带黄色管盖）</t>
  </si>
  <si>
    <t>AMA1500Y</t>
  </si>
  <si>
    <t>BROFIX®  1.5mL  Yellow Screw Cap With  Nature Microcentrifuge Tube, with O-rings, Polypropylene, 500/Universal Rack, 5000/Case，Nonsterile</t>
  </si>
  <si>
    <t>1.5mL螺口管（带蓝色管盖）</t>
  </si>
  <si>
    <t>AMA1500B</t>
  </si>
  <si>
    <t>BROFIX®  1.5mL  Blue Screw Cap With  Nature Microcentrifuge Tube, with O-rings, Polypropylene, 500/Universal Rack, 5000/Case，Nonsterile</t>
  </si>
  <si>
    <t>1.5mL螺口管（带红色管盖）</t>
  </si>
  <si>
    <t>AMA1500R</t>
  </si>
  <si>
    <t>BROFIX®  1.5mL  Red Screw Cap With  Nature Microcentrifuge Tube, with O-rings, Polypropylene, 500/Universal Rack, 5000/Case，Nonsterile</t>
  </si>
  <si>
    <t>1.5mL螺口管（带绿色管盖）</t>
  </si>
  <si>
    <t>AMA1500G</t>
  </si>
  <si>
    <t>BROFIX®  1.5mL  Green Screw Cap With  Nature Microcentrifuge Tube, with O-rings, Polypropylene, 500/Universal Rack, 5000/Case，Nonsterile</t>
  </si>
  <si>
    <t>1.5mL棕色螺口管（带棕色管盖）</t>
  </si>
  <si>
    <t>AMA1500C</t>
  </si>
  <si>
    <t>BROFIX®  1.5mL  Brown Screw Cap With  Brown Microcentrifuge Tube, with O-rings, Polypropylene, 500/Universal Rack, 5000/Case，Nonsterile</t>
  </si>
  <si>
    <t>2.0mL螺口管（带透明管盖）</t>
  </si>
  <si>
    <t>AMA2T</t>
  </si>
  <si>
    <t>BROFIX®  2.0mL  Nature Screw Cap With  Nature Microcentrifuge Tube, with O-rings, Polypropylene, 500/Universal Rack, 5000/Case，Nonsterile</t>
  </si>
  <si>
    <t>2.0mL螺口管（带黄色管盖）</t>
  </si>
  <si>
    <t>AMA2Y</t>
  </si>
  <si>
    <t>BROFIX®  2.0mL  Yellow Screw Cap With  Nature Microcentrifuge Tube, with O-rings, Polypropylene, 500/Universal Rack, 5000/Case，Nonsterile</t>
  </si>
  <si>
    <t>2.0mL螺口管（带蓝色管盖）</t>
  </si>
  <si>
    <t>AMA2B</t>
  </si>
  <si>
    <t>BROFIX®  2.0mL  Blue Screw Cap With  Nature Microcentrifuge Tube, with O-rings, Polypropylene, 500/Universal Rack, 5000/Case，Nonsterile</t>
  </si>
  <si>
    <t>2.0mL螺口管（带红色管盖）</t>
  </si>
  <si>
    <t>AMA2R</t>
  </si>
  <si>
    <t>BROFIX®  2.0mL  Red Screw Cap With  Nature Microcentrifuge Tube, with O-rings, Polypropylene, 500/Universal Rack, 5000/Case，Nonsterile</t>
  </si>
  <si>
    <t>2.0mL螺口管（带绿色管盖）</t>
  </si>
  <si>
    <t>AMA2G</t>
  </si>
  <si>
    <t>BROFIX®  2.0mL  Green Screw Cap With  Nature Microcentrifuge Tube, with O-rings, Polypropylene, 500/Universal Rack, 5000/Case，Nonsterile</t>
  </si>
  <si>
    <t>2.0mL棕色螺口管（带棕色管盖）</t>
  </si>
  <si>
    <t>AMA2C</t>
  </si>
  <si>
    <t>BROFIX®  2.0mL  Brown Screw Cap With  Brown Microcentrifuge Tube, with O-rings, Polypropylene, 500/Universal Rack, 5000/Case，Nonsterile</t>
  </si>
  <si>
    <t>研磨细胞筛网</t>
  </si>
  <si>
    <t>研滤一体</t>
  </si>
  <si>
    <t>1个/袋，50袋/箱</t>
  </si>
  <si>
    <t>兼容15/50mL离心管，灭菌紫色</t>
  </si>
  <si>
    <t>BROFIX®  40 Micrometer Cell  Grinding Strainer, Purple, Sterile, Individually Packaged, 50/Case</t>
  </si>
  <si>
    <t>型号AG后面数字为规格,S为灭菌，P为紫9，Y为黄1，G为绿2。The number after the model AG is the specification, S is sterilized, P is purple 9, Y is yellow 1, and G is green 2.</t>
  </si>
  <si>
    <t>单细胞悬液制备器（70μm研磨细胞筛）</t>
  </si>
  <si>
    <t>AGS70Y</t>
  </si>
  <si>
    <t>兼容15/50mL离心管，灭菌黄色</t>
  </si>
  <si>
    <t>BROFIX®  70 Micrometer Cell  Grinding Strainer, Yellow, Sterile, Individually Packaged, 50/Case</t>
  </si>
  <si>
    <t>单细胞悬液制备器（100μm研磨细胞筛）</t>
  </si>
  <si>
    <t>AGS100G</t>
  </si>
  <si>
    <t>兼容15/50mL离心管，灭菌绿色</t>
  </si>
  <si>
    <t>BROFIX®  100 Micrometer Cell  Grinding Strainer, Green, Sterile, Individually Packaged, 50/Case</t>
  </si>
  <si>
    <t>血清移液管</t>
  </si>
  <si>
    <t>超声焊</t>
  </si>
  <si>
    <t>1ml血清移液管</t>
  </si>
  <si>
    <t>ASP1YS</t>
  </si>
  <si>
    <t xml:space="preserve"> 100支/袋，10袋/箱</t>
  </si>
  <si>
    <t>支</t>
  </si>
  <si>
    <t>灭菌单支三重包装黄色环</t>
  </si>
  <si>
    <t>BROFIX®  1mL Stripette® Serological Pipets, Polystyrene, Individually Plastic Wrapped, Sterile, 100/Bag, 1000/Case</t>
  </si>
  <si>
    <t>型号AC后面数字为规格,TC为TC处理，D为dish，P为平底，U为圆底，S为灭菌，C为蒸发补偿。The number after the model AC is the specification, TC is the TC treatment, D is the dish, P is the flat bottom, U is the round bottom, and S is the sterilization.</t>
  </si>
  <si>
    <t>2ml血清移液管</t>
  </si>
  <si>
    <t>ASP2GS</t>
  </si>
  <si>
    <t>灭菌单支三重包装绿色环</t>
  </si>
  <si>
    <t>BROFIX®  2mL Stripette® Serological Pipets, Polystyrene, Individually Plastic Wrapped, Sterile, 100/Bag, 1000/Case</t>
  </si>
  <si>
    <t>5ml血清移液管</t>
  </si>
  <si>
    <t>ASP5BS</t>
  </si>
  <si>
    <t>50支/袋，10袋/箱</t>
  </si>
  <si>
    <t>灭菌单支三重包装蓝色环</t>
  </si>
  <si>
    <t>BROFIX®  5mL Stripette® Serological Pipets, Polystyrene, Individually Plastic Wrapped, Sterile, 50/Bag, 500/Case</t>
  </si>
  <si>
    <t>10ml血清移液管</t>
  </si>
  <si>
    <t>ASP10oS</t>
  </si>
  <si>
    <t>灭菌单支三重包装橙色环</t>
  </si>
  <si>
    <t>BROFIX®  10mL Stripette® Serological Pipets, Polystyrene, Individually Plastic Wrapped, Sterile, 50/Bag, 500/Case</t>
  </si>
  <si>
    <t>25ml血清移液管</t>
  </si>
  <si>
    <t>ASP25RS</t>
  </si>
  <si>
    <t>25支/袋，10袋/箱</t>
  </si>
  <si>
    <t>灭菌单支三重包装红色环</t>
  </si>
  <si>
    <t>BROFIX®  25mL Stripette® Serological Pipets, Polystyrene, Individually Plastic Wrapped, Sterile, 25/Bag, 250/Case</t>
  </si>
  <si>
    <t>50ml血清移液管</t>
  </si>
  <si>
    <t>ASP50PS</t>
  </si>
  <si>
    <t>25支/袋，8袋/箱</t>
  </si>
  <si>
    <t>灭菌单支三重包装紫色环</t>
  </si>
  <si>
    <t>BROFIX®  50mL Stripette® Serological Pipets, Polystyrene, Individually Plastic Wrapped, Sterile, 25/Bag, 200/Case</t>
  </si>
  <si>
    <t>100ml血清移液管</t>
  </si>
  <si>
    <t>ASP100KS</t>
  </si>
  <si>
    <t>10支/袋，10袋/箱</t>
  </si>
  <si>
    <t>灭菌单支纸塑包装粉色环</t>
  </si>
  <si>
    <t>BROFIX®  100mL Stripette® Serological Pipets, Polystyrene, Individually Plastic Wrapped, Sterile, 10/Bag, 100/Case</t>
  </si>
  <si>
    <t>细胞培养板</t>
  </si>
  <si>
    <t>易握结构</t>
  </si>
  <si>
    <t>ACPTC6S</t>
  </si>
  <si>
    <t>1块/袋，50袋/箱</t>
  </si>
  <si>
    <t>灭菌6孔TC处理平底</t>
  </si>
  <si>
    <t>BROFIX®  6 Well Clear, Tissue Culture-Treated Multiple Well Plates with Lid, Sterile, Individually Wrapped, 50/Case</t>
  </si>
  <si>
    <t>6孔平底培养板</t>
  </si>
  <si>
    <t>ACP6S</t>
  </si>
  <si>
    <t>灭菌6孔平底</t>
  </si>
  <si>
    <t>BROFIX®  6 Well Clear,  Multiple Well Plates with Lid, Sterile, Individually Wrapped, 50/Case</t>
  </si>
  <si>
    <t>12孔平底TC处理培养板</t>
  </si>
  <si>
    <t>ACPTC12S</t>
  </si>
  <si>
    <t>灭菌12孔TC处理平底</t>
  </si>
  <si>
    <t>BROFIX®  12 Well Clear, Tissue Culture-Treated Multiple Well Plates with Lid, Sterile, Individually Wrapped, 50/Case</t>
  </si>
  <si>
    <t>12孔平底培养板</t>
  </si>
  <si>
    <t>ACP12S</t>
  </si>
  <si>
    <t>灭菌12孔平底</t>
  </si>
  <si>
    <t>BROFIX®  12 Well Clear,  Multiple Well Plates with Lid, Sterile, Individually Wrapped, 50/Case</t>
  </si>
  <si>
    <t>24孔平底TC处理培养板</t>
  </si>
  <si>
    <t>ACPTC24S</t>
  </si>
  <si>
    <t>灭菌24孔TC处理平底</t>
  </si>
  <si>
    <t>BROFIX®  24 Well Clear, Tissue Culture-Treated Multiple Well Plates with Lid, Sterile, Individually Wrapped, 50/Case</t>
  </si>
  <si>
    <t>24孔平底培养板</t>
  </si>
  <si>
    <t>ACP24S</t>
  </si>
  <si>
    <t>灭菌24孔平底</t>
  </si>
  <si>
    <t>BROFIX®  24 Well Clear,  Multiple Well Plates with Lid, Sterile, Individually Wrapped, 50/Case</t>
  </si>
  <si>
    <t>48孔平底TC处理培养板</t>
  </si>
  <si>
    <t>ACPTC48S</t>
  </si>
  <si>
    <t>灭菌48孔TC处理平底</t>
  </si>
  <si>
    <t>BROFIX®  48 Well Clear, Tissue Culture-Treated Multiple Well Plates with Lid, Sterile, Individually Wrapped, 50/Case</t>
  </si>
  <si>
    <t>48孔平底培养板</t>
  </si>
  <si>
    <t>ACP48S</t>
  </si>
  <si>
    <t>灭菌48孔平底</t>
  </si>
  <si>
    <t>BROFIX®  48 Well Clear,  Multiple Well Plates with Lid, Sterile, Individually Wrapped, 50/Case</t>
  </si>
  <si>
    <t>96孔平底TC处理培养板</t>
  </si>
  <si>
    <t>ACPTC96S</t>
  </si>
  <si>
    <t>1块/袋，100袋/箱</t>
  </si>
  <si>
    <t>灭菌96孔TC处理平底</t>
  </si>
  <si>
    <t>BROFIX®  96 Well Clear, Tissue Culture-Treated Multiple Well Plates with Lid, Sterile, Individually Wrapped, 100/Case</t>
  </si>
  <si>
    <t>96孔平底培养板</t>
  </si>
  <si>
    <t>ACP96S</t>
  </si>
  <si>
    <t>灭菌96孔平底</t>
  </si>
  <si>
    <t>BROFIX®  96 Well Clear,  Multiple Well Plates with Lid, Sterile, Individually Wrapped, 100/Case</t>
  </si>
  <si>
    <t>96孔U底TC处理培养板</t>
  </si>
  <si>
    <t>ACUTC96S</t>
  </si>
  <si>
    <t>灭菌96孔TC处理圆底</t>
  </si>
  <si>
    <t>BROFIX®  96 Well Clear, Tissue Culture-Treated Multiple Well Plates with Lid,  Round bottom，Sterile, Individually Wrapped, 50/Case</t>
  </si>
  <si>
    <t>96孔U底培养板</t>
  </si>
  <si>
    <t>ACU96S</t>
  </si>
  <si>
    <t>灭菌96孔圆底</t>
  </si>
  <si>
    <t>BROFIX®  96 Well Clear,  Multiple Well Plates with Lid, Round bottom，Sterile, Individually Wrapped, 50/Case</t>
  </si>
  <si>
    <t>384孔平底TC处理培养板</t>
  </si>
  <si>
    <t>灭菌384孔TC处理平底</t>
  </si>
  <si>
    <t>BROFIX®  384 Well Clear, Tissue Culture-Treated Multiple Well Plates with Lid, Sterile, Individually Wrapped, 50/Case</t>
  </si>
  <si>
    <t>384孔平底培养板</t>
  </si>
  <si>
    <t>ACPP384S</t>
  </si>
  <si>
    <t>灭菌384孔平底</t>
  </si>
  <si>
    <t>BROFIX®  384 Well Clear,  Multiple Well Plates with Lid, Sterile, Individually Wrapped, 50/Case</t>
  </si>
  <si>
    <t>补偿细胞培养板</t>
  </si>
  <si>
    <t>补偿</t>
  </si>
  <si>
    <t>补偿盖96孔平底TC处理培养板</t>
  </si>
  <si>
    <t>ACPCTC96S</t>
  </si>
  <si>
    <t>蒸发补偿盖，灭菌96孔TC处理平底</t>
  </si>
  <si>
    <t>BROFIX®  96 Well Clear, Tissue Culture-Treated Multiple Well Plates with Lid, Compensation cover，Sterile, Individually Wrapped, 100/Case</t>
  </si>
  <si>
    <t>补偿盖96孔平底培养板</t>
  </si>
  <si>
    <t>ACPC96S</t>
  </si>
  <si>
    <t>蒸发补偿盖，灭菌96孔平底</t>
  </si>
  <si>
    <t>BROFIX®  96 Well Clear,  Multiple Well Plates with Lid，Compensation cover, Sterile, Individually Wrapped, 100/Case</t>
  </si>
  <si>
    <t>补偿盖96孔U底TC处理培养板</t>
  </si>
  <si>
    <t>ACUCTC96S</t>
  </si>
  <si>
    <t>蒸发补偿盖，灭菌96孔TC处理圆底</t>
  </si>
  <si>
    <t>BROFIX®  96 Well Clear, Tissue Culture-Treated Multiple Well Plates with Lid, Compensation cover， Round bottom，Sterile, Individually Wrapped, 50/Case</t>
  </si>
  <si>
    <t>补偿盖96孔U底培养板</t>
  </si>
  <si>
    <t>ACUC96S</t>
  </si>
  <si>
    <t>蒸发补偿盖，灭菌96孔圆底</t>
  </si>
  <si>
    <t>BROFIX®  96 Well Clear,  Multiple Well Plates with Lid,Compensation cover， Round bottom，Sterile, Individually Wrapped, 50/Case</t>
  </si>
  <si>
    <t>细胞培养皿</t>
  </si>
  <si>
    <t>35mmTC处理细胞培养皿</t>
  </si>
  <si>
    <t>ACDTC35S</t>
  </si>
  <si>
    <t>20个/袋，25袋/箱</t>
  </si>
  <si>
    <t>灭菌TC处理</t>
  </si>
  <si>
    <t>BROFIX® 35mm Style Tissue Culture-Treated Culture Dishes, Sterile,Bulk Packaged, 20/Pack, 500/Case</t>
  </si>
  <si>
    <t>35mm细胞培养皿</t>
  </si>
  <si>
    <t>灭菌</t>
  </si>
  <si>
    <t>BROFIX® 35mm Style  Culture Dishes, Sterile,Bulk Packaged, 20/Pack, 500/Case</t>
  </si>
  <si>
    <t>60mmTC处理细胞培养皿</t>
  </si>
  <si>
    <t>ACDTC60S</t>
  </si>
  <si>
    <t>20个/袋,25袋/箱</t>
  </si>
  <si>
    <t>BROFIX® 60mm Style Tissue Culture-Treated Culture Dishes, Sterile,Bulk Packaged, 20/Pack, 500/Case</t>
  </si>
  <si>
    <t>60mm细胞培养皿</t>
  </si>
  <si>
    <t>ACD60S</t>
  </si>
  <si>
    <t>BROFIX® 60mm Style Culture Dishes, Sterile,Bulk Packaged, 20/Pack, 500/Case</t>
  </si>
  <si>
    <t>100mmTC处理细胞培养皿</t>
  </si>
  <si>
    <t>ACDTC100S</t>
  </si>
  <si>
    <t>10个/袋,30袋/箱</t>
  </si>
  <si>
    <t>BROFIX® 100mm Style Tissue Culture-Treated Culture Dishes,Sterile, Bulk Packaged, 10/Pack, 300/Case</t>
  </si>
  <si>
    <t>100mm细胞培养皿</t>
  </si>
  <si>
    <t>ACD100S</t>
  </si>
  <si>
    <t>BROFIX® 100mm Style Culture Dishes, Sterile,Bulk Packaged, 10/Pack, 300/Case</t>
  </si>
  <si>
    <t>150mmTC处理细胞培养皿</t>
  </si>
  <si>
    <t>ACDTC150S</t>
  </si>
  <si>
    <t>5个/袋，12袋/箱</t>
  </si>
  <si>
    <t>BROFIX® 150mm Style Tissue Culture-Treated Culture Dishes, Sterile,Bulk Packaged, 5/Pack, 60/Case</t>
  </si>
  <si>
    <t>150mm细胞培养皿</t>
  </si>
  <si>
    <t>ACD150S</t>
  </si>
  <si>
    <t>BROFIX® 150mm Style Culture Dishes, Sterile,Bulk Packaged, 10/Pack, 60/Case</t>
  </si>
  <si>
    <t>细胞培养瓶</t>
  </si>
  <si>
    <t>独特的结构设计保证加样无死角</t>
  </si>
  <si>
    <t>T25 TC处理细胞培养瓶 密封盖</t>
  </si>
  <si>
    <t>ACBETC25S</t>
  </si>
  <si>
    <t>10个/袋，20袋/箱</t>
  </si>
  <si>
    <t>灭菌TC处理密封盖</t>
  </si>
  <si>
    <t>BROFIX® 25cm² Rectangular Canted Neck Cell Culture Flask with Plug Seal Cap,Sterile,Tissue Culture-Treated,10/Pack, 200/Case</t>
  </si>
  <si>
    <t>型号AC后面数字为规格,E为密封盖，V为透气盖,TC为TC处理，S为灭菌。The number behind the model AC is the specification, E is the sealing cap, V is the breathable cap, TC is the TC treatment, and S is the sterilization。</t>
  </si>
  <si>
    <t>T25细胞培养瓶 密封盖</t>
  </si>
  <si>
    <t>ACBE25S</t>
  </si>
  <si>
    <t>灭菌密封盖</t>
  </si>
  <si>
    <t>BROFIX® 25cm² Rectangular Canted Neck Cell Culture Flask with Plug Seal Cap,Sterile,10/Pack, 200/Case</t>
  </si>
  <si>
    <t>T25 TC处理细胞培养瓶 透气盖</t>
  </si>
  <si>
    <t>ACBVTC25S</t>
  </si>
  <si>
    <t>灭菌TC处理透气盖</t>
  </si>
  <si>
    <t>BROFIX® 25cm² Rectangular Canted Neck Cell Culture Flask with Vent Cap,Sterile,Tissue Culture-Treated,10/Pack, 200/Case</t>
  </si>
  <si>
    <t>T25细胞培养瓶 透气盖</t>
  </si>
  <si>
    <t>ACBV25S</t>
  </si>
  <si>
    <t>灭菌透气盖</t>
  </si>
  <si>
    <t>BROFIX® 25cm² Rectangular Canted Neck Cell Culture Flask with Vent Cap,Sterile,10/Pack, 200/Case</t>
  </si>
  <si>
    <t>T75 TC处理细胞培养瓶 密封盖</t>
  </si>
  <si>
    <t>ACBETC75S</t>
  </si>
  <si>
    <t>5个/袋，20袋/箱</t>
  </si>
  <si>
    <t>BROFIX® 75cm² Rectangular Canted Neck Cell Culture Flask with Plug Seal Cap,Sterile,Tissue Culture-Treated,10/Pack, 200/Case</t>
  </si>
  <si>
    <t>T75细胞培养瓶 密封盖</t>
  </si>
  <si>
    <t>ACBE75S</t>
  </si>
  <si>
    <t>BROFIX® 75cm² Rectangular Canted Neck Cell Culture Flask with Plug Seal Cap,Sterile,5/Pack, 100/Case</t>
  </si>
  <si>
    <t>T75 TC处理细胞培养瓶 透气盖</t>
  </si>
  <si>
    <t>ACBVTC75S</t>
  </si>
  <si>
    <t>BROFIX® 75cm² Rectangular Canted Neck Cell Culture Flask with Vent Cap,Sterile,Tissue Culture-Treated,5/Pack, 100/Case</t>
  </si>
  <si>
    <t>T75细胞培养瓶 透气盖</t>
  </si>
  <si>
    <t>ACBV75S</t>
  </si>
  <si>
    <t>BROFIX® 75cm² Rectangular Canted Neck Cell Culture Flask with Vent Cap,Sterile,5/Pack, 100/Case</t>
  </si>
  <si>
    <t>T175 TC处理细胞培养瓶 密封盖</t>
  </si>
  <si>
    <t>ACBETC175S</t>
  </si>
  <si>
    <t>5个/袋，10袋/箱</t>
  </si>
  <si>
    <t>BROFIX® 175cm² Rectangular Canted Neck Cell Culture Flask with Plug Seal Cap,Sterile,Tissue Culture-Treated,5/Pack, 100/Case</t>
  </si>
  <si>
    <t>T175细胞培养瓶 密封盖</t>
  </si>
  <si>
    <t>ACBE175S</t>
  </si>
  <si>
    <t>BROFIX® 175cm² Rectangular Canted Neck Cell Culture Flask with Plug Seal Cap,Sterile,5/Pack, 100/Case</t>
  </si>
  <si>
    <t>T175 TC处理细胞培养瓶 透气盖</t>
  </si>
  <si>
    <t>ACBVTC175S</t>
  </si>
  <si>
    <t>BROFIX® 175cm² Rectangular Canted Neck Cell Culture Flask with Vent Cap,Sterile,Tissue Culture-Treated,5/Pack, 100/Case</t>
  </si>
  <si>
    <t>T175细胞培养瓶 透气盖</t>
  </si>
  <si>
    <t>ACBV175S</t>
  </si>
  <si>
    <t>BROFIX® 175cm² Rectangular Canted Neck Cell Culture Flask with Vent Cap,Sterile,5/Pack, 100/Case</t>
  </si>
  <si>
    <t>T225 TC处理细胞培养瓶 密封盖</t>
  </si>
  <si>
    <t>5个/袋，5袋/箱</t>
  </si>
  <si>
    <t>BROFIX® 225cm² Rectangular Canted Neck Cell Culture Flask with Plug Seal Cap,Sterile,Tissue Culture-Treated,5/Pack, 25/Case</t>
  </si>
  <si>
    <t>T225细胞培养瓶 密封盖</t>
  </si>
  <si>
    <t>ACBE225S</t>
  </si>
  <si>
    <t>BROFIX® 225cm² Rectangular Canted Neck Cell Culture Flask with Plug Seal Cap,Sterile,5/Pack, 25/Case</t>
  </si>
  <si>
    <t>T225 TC处理细胞培养瓶 透气盖</t>
  </si>
  <si>
    <t>ACBVTC225S</t>
  </si>
  <si>
    <t>BROFIX® 225cm² Rectangular Canted Neck Cell Culture Flask with Vent Cap,Sterile,Tissue Culture-Treated,5/Pack, 25/Case</t>
  </si>
  <si>
    <t>T225细胞培养瓶 透气盖</t>
  </si>
  <si>
    <t>ACBV225S</t>
  </si>
  <si>
    <t>BROFIX® 225cm² Rectangular Canted Neck Cell Culture Flask with Vent Cap,Sterile,5/Pack, 25/Case</t>
  </si>
  <si>
    <t>冻存</t>
  </si>
  <si>
    <t>-</t>
  </si>
  <si>
    <t>1.8mL内旋细胞冻存管</t>
  </si>
  <si>
    <t>ACTC18S</t>
  </si>
  <si>
    <t>50个/袋，36袋/箱</t>
  </si>
  <si>
    <t>灭菌带O圈内旋</t>
  </si>
  <si>
    <t>BROFIX®  1.8mL   Cell Cryovials Tube, with O-rings, Polypropylene, Nature，50/Universal Rack, 36/Case,Sterile</t>
  </si>
  <si>
    <t>严禁液氮浸泡</t>
  </si>
  <si>
    <t>不粘</t>
  </si>
  <si>
    <t>独特工艺</t>
  </si>
  <si>
    <t>亲水涂层超低吸附吸头</t>
  </si>
  <si>
    <t>BCAHZLA</t>
  </si>
  <si>
    <t>定制指定吸头类亲水涂层处理</t>
  </si>
  <si>
    <t>BROFIX® Hydrophilic coating Low Binding  Pipet Tips，Customized service</t>
  </si>
  <si>
    <t>此价格只包含工艺处理成本，需超低吸附处理的耗材由需方自行提供。This price only includes the process cost, and the consumables that require ultra-low adsorption treatment are provided by the buyer.</t>
  </si>
  <si>
    <t>疏水涂层超低吸附吸头</t>
  </si>
  <si>
    <t>BCABZLA</t>
  </si>
  <si>
    <t>定制指定吸头类疏水涂层处理</t>
  </si>
  <si>
    <t>BROFIX® Hydrophobic coating Low Binding  Pipet Tips，Customized service</t>
  </si>
  <si>
    <t>亲水涂层超低吸附离心管</t>
  </si>
  <si>
    <t>BCAHZLB</t>
  </si>
  <si>
    <t>定制指定离心管类亲水涂层处理</t>
  </si>
  <si>
    <t>BROFIX® Hydrophilic coating Low Binding  Tubes，Customized service</t>
  </si>
  <si>
    <t>疏水涂层超低吸附离心管</t>
  </si>
  <si>
    <t>BCABZLB</t>
  </si>
  <si>
    <t>定制指定离心管类疏水涂层处理</t>
  </si>
  <si>
    <t>BROFIX® Hydrophobic coating Low Binding Tubes，Customized service</t>
  </si>
  <si>
    <t>移液工作站</t>
  </si>
  <si>
    <t>通用移液工作站</t>
  </si>
  <si>
    <t>96通道全自动通用型移液工作站</t>
  </si>
  <si>
    <t>BROU20C</t>
  </si>
  <si>
    <t>1台套</t>
  </si>
  <si>
    <t>台</t>
  </si>
  <si>
    <t>台套</t>
  </si>
  <si>
    <t>耗材开放，可拆移液针DIY，无损取放，384移液功能，人体学设计</t>
  </si>
  <si>
    <t>BROFIX® 96-channel fully automated, universal pipetting robot，Consumables open, Detachable pipette DIY, Non-destructive pick and place, 384 pipetting function, Ergonomic design</t>
  </si>
  <si>
    <t>壹年保修。One-year warranty.</t>
  </si>
  <si>
    <t>BROU1000C</t>
  </si>
  <si>
    <t>专用移液工作站</t>
  </si>
  <si>
    <t>96通道全自动专用型移液工作站</t>
  </si>
  <si>
    <t>BROA30C</t>
  </si>
  <si>
    <t>BROA70C</t>
  </si>
  <si>
    <t>BROA250C</t>
  </si>
  <si>
    <t>多功能吸头空盒</t>
  </si>
  <si>
    <t>悟空</t>
  </si>
  <si>
    <t>多功能盒A上盖</t>
  </si>
  <si>
    <t>BROR10AU</t>
  </si>
  <si>
    <t>50个/箱</t>
  </si>
  <si>
    <t>多功能盒装</t>
  </si>
  <si>
    <t xml:space="preserve"> Multi-DeckWorks </t>
  </si>
  <si>
    <t>分开包装，标签自配</t>
  </si>
  <si>
    <t>多功能盒A中板</t>
  </si>
  <si>
    <t>BROR10AM</t>
  </si>
  <si>
    <t>多功能盒A下盒</t>
  </si>
  <si>
    <t>BROR10AD</t>
  </si>
  <si>
    <t>多功能盒B上盖</t>
  </si>
  <si>
    <t>BROR200AU</t>
  </si>
  <si>
    <t>多功能盒B中板</t>
  </si>
  <si>
    <t>BROR200AM</t>
  </si>
  <si>
    <t>多功能盒B下盒</t>
  </si>
  <si>
    <t>BROR200AD</t>
  </si>
  <si>
    <t>多功能盒C上盖</t>
  </si>
  <si>
    <t>BROR1000AU</t>
  </si>
  <si>
    <t>多功能盒C中板</t>
  </si>
  <si>
    <t>BROR1000AM</t>
  </si>
  <si>
    <t>多功能盒C下盒</t>
  </si>
  <si>
    <t>BROR1000AD</t>
  </si>
  <si>
    <t>1套/箱</t>
  </si>
  <si>
    <t>BROFIX® Pre-experiment treasure chest</t>
  </si>
  <si>
    <t>针头滤器</t>
  </si>
  <si>
    <t>滤净</t>
  </si>
  <si>
    <t>0.2μm灭菌PES针头滤器</t>
  </si>
  <si>
    <t>50支/盒，2盒/箱</t>
  </si>
  <si>
    <t>0.2μm</t>
  </si>
  <si>
    <t>0.2μm辐照灭菌PES材质，33mm医疗级PMMA外壳独立包装</t>
  </si>
  <si>
    <t>BROFIX®  0.2μm PES Syringe Filter, 33mm,Purple, Sterile, Individually Packaged, 50/Case</t>
  </si>
  <si>
    <t>进口膜材，辐照灭菌，医疗级PMMA外壳独立包装</t>
  </si>
  <si>
    <t>0.45μm灭菌PES针头滤器</t>
  </si>
  <si>
    <t>ADF45SES</t>
  </si>
  <si>
    <t>0.45μm</t>
  </si>
  <si>
    <t>0.45μm辐照灭菌PES材质，33mm医疗级PMMA外壳独立包装</t>
  </si>
  <si>
    <t>0.2μm灭菌PVDF针头滤器</t>
  </si>
  <si>
    <t>ADF2SVS</t>
  </si>
  <si>
    <t>0.2μm辐照灭菌PVDF材质，33mm医疗级PMMA外壳独立包装</t>
  </si>
  <si>
    <t>BROFIX®  0.2μm PVDF Syringe Filter, 33mm,Purple, Sterile, Individually Packaged, 50/Case</t>
  </si>
  <si>
    <t>0.45μm灭菌PVDF针头滤器</t>
  </si>
  <si>
    <t>ADF45SVS</t>
  </si>
  <si>
    <t>0.45μm辐照灭菌PVDF材质，33mm医疗级PMMA外壳独立包装</t>
  </si>
  <si>
    <t>BROFIX®  0.45μm PVDF Syringe Filter, 33mm,Purple, Sterile, Individually Packaged, 50/Case</t>
  </si>
  <si>
    <t>文水装盒器</t>
  </si>
  <si>
    <t>1号装盒器</t>
  </si>
  <si>
    <t>文水1号-移液吸头装盒器A款</t>
  </si>
  <si>
    <t>小巧一体式，10uL规格</t>
  </si>
  <si>
    <t>BROFIX® 96-channel loading, 10uL universal pipetting robot</t>
  </si>
  <si>
    <t>赠送BROFIX 多功能盒装吸头一盒。</t>
  </si>
  <si>
    <t>文水1号-移液吸头装盒器B款</t>
  </si>
  <si>
    <t>WSAP200B</t>
  </si>
  <si>
    <t>小巧一体式，200uL规格</t>
  </si>
  <si>
    <t>BROFIX® 96-channel loading, 200uL universal pipetting robot</t>
  </si>
  <si>
    <t>文水1号-移液吸头装盒器C款</t>
  </si>
  <si>
    <t>WSAP1000C</t>
  </si>
  <si>
    <t>小巧一体式，1000uL规格</t>
  </si>
  <si>
    <t>BROFIX® 96-channel loading, 1000uL universal pipetting robot</t>
  </si>
  <si>
    <t>文水2号-移液吸头装盒器A款</t>
  </si>
  <si>
    <t>文水2号-移液吸头装盒器B款</t>
  </si>
  <si>
    <t>WSAPT200B</t>
  </si>
  <si>
    <t>文水2号-移液吸头装盒器C款</t>
  </si>
  <si>
    <t>WSAPT1000C</t>
  </si>
  <si>
    <t>分离加长式，1000uL规格</t>
  </si>
  <si>
    <t>贴标机</t>
  </si>
  <si>
    <t>定制</t>
  </si>
  <si>
    <t>样品管机器人（贴标机）</t>
  </si>
  <si>
    <t>≥1000个/h（2.0ml冻存管），兼容5ml采血管，2.0-1.5mlEP离心管，10ml，50ml，15ml离心管等耗材</t>
  </si>
  <si>
    <t>选配下料摆盘，HEPA：工作区100级@≥0.3μm(按过滤器记)</t>
  </si>
  <si>
    <t>称量镊子</t>
  </si>
  <si>
    <t>量准</t>
  </si>
  <si>
    <t>夹珠称量镊子</t>
  </si>
  <si>
    <t>记忆器</t>
  </si>
  <si>
    <t>宇鱼</t>
  </si>
  <si>
    <t>带摄像头模组加样记忆器</t>
  </si>
  <si>
    <t>BTAR833</t>
  </si>
  <si>
    <t>无需插电，高清无畸变摄像头，磁控示踪板，直连手机</t>
  </si>
  <si>
    <t>BROFIX® BTAR833 Pipetting memory</t>
  </si>
  <si>
    <t>加样记忆器</t>
  </si>
  <si>
    <t>无需插电，不带摄像头，磁控示踪板</t>
  </si>
  <si>
    <t>工具板</t>
  </si>
  <si>
    <t>嗨布</t>
  </si>
  <si>
    <t>BROFIX多功能实验工具板</t>
  </si>
  <si>
    <t>BROFIX® HBMEP842 Multi-lab-tools board</t>
  </si>
  <si>
    <t>分流歧管/排枪转换器</t>
  </si>
  <si>
    <t>A款</t>
  </si>
  <si>
    <t>8通道，爱思进系列，10uL规格</t>
  </si>
  <si>
    <t>BR8MSD200A</t>
  </si>
  <si>
    <t>BROFIX® 8-channel loading,  For AXYGEN,200uL Multi-channel shunt device</t>
  </si>
  <si>
    <t>8通道1000μL分流歧管A款</t>
  </si>
  <si>
    <t>BR8MSD1000A</t>
  </si>
  <si>
    <t>8通道，爱思进系列，1000uL规格</t>
  </si>
  <si>
    <t>BROFIX® 8-channel loading,  For AXYGEN,1000uL Multi-channel shunt device</t>
  </si>
  <si>
    <t>12通道10μL分流歧管A款</t>
  </si>
  <si>
    <t>BR12MSD10A</t>
  </si>
  <si>
    <t>12通道，爱思进系列，10uL规格</t>
  </si>
  <si>
    <t>BROFIX® 12-channel loading, For AXYGEN,10uL Multi-channel shunt device</t>
  </si>
  <si>
    <t>12通道200μL分流歧管A款</t>
  </si>
  <si>
    <t>BR12MSD200A</t>
  </si>
  <si>
    <t>12通道，爱思进系列，200uL规格</t>
  </si>
  <si>
    <t>BROFIX® 12-channel loading,  For AXYGEN,200uL Multi-channel shunt device</t>
  </si>
  <si>
    <t>12通道1000μL分流歧管A款</t>
  </si>
  <si>
    <t>BR12MSD1000A</t>
  </si>
  <si>
    <t>12通道，爱思进系列，1000uL规格</t>
  </si>
  <si>
    <t>BROFIX® 12-channel loading,  For AXYGEN,1000uL Multi-channel shunt device</t>
  </si>
  <si>
    <t>R款</t>
  </si>
  <si>
    <t>8通道10μL分流歧管R款</t>
  </si>
  <si>
    <t>BR8MSD10R</t>
  </si>
  <si>
    <t>8通道，瑞宁系列，10uL规格</t>
  </si>
  <si>
    <t>BROFIX® 8-channel loading,  For RAININ,10uL Multi-channel shunt device</t>
  </si>
  <si>
    <t>8通道200μL分流歧管R款</t>
  </si>
  <si>
    <t>BR8MSD200R</t>
  </si>
  <si>
    <t>8通道，瑞宁系列，200uL规格</t>
  </si>
  <si>
    <t>BROFIX® 8-channel loading, For RAININ,200uL Multi-channel shunt device</t>
  </si>
  <si>
    <t>8通道1000μL分流歧管R款</t>
  </si>
  <si>
    <t>BR8MSD1000R</t>
  </si>
  <si>
    <t>8通道，瑞宁系列，1000uL规格</t>
  </si>
  <si>
    <t>BROFIX® 8-channel loading, For RAININ,1000uL Multi-channel shunt device</t>
  </si>
  <si>
    <t>12通道10μL分流歧管R款</t>
  </si>
  <si>
    <t>BR12MSD10R</t>
  </si>
  <si>
    <t>12通道，瑞宁系列，10uL规格</t>
  </si>
  <si>
    <t>BROFIX® 12-channel loading,  For RAININ,10uL Multi-channel shunt device</t>
  </si>
  <si>
    <t>12通道200μL分流歧管R款</t>
  </si>
  <si>
    <t>BR12MSD200R</t>
  </si>
  <si>
    <t>12通道，瑞宁系列，200uL规格</t>
  </si>
  <si>
    <t>BROFIX® 12-channel loading, For RAININ,200uL Multi-channel shunt device</t>
  </si>
  <si>
    <t>12通道1000μL分流歧管R款</t>
  </si>
  <si>
    <t>BR12MSD1000R</t>
  </si>
  <si>
    <t>12通道，瑞宁系列，1000uL规格</t>
  </si>
  <si>
    <t>BROFIX® 12-channel loading, For RAININ,1000uL Multi-channel shunt device</t>
  </si>
  <si>
    <t>ER&amp;RE吸头适配器</t>
  </si>
  <si>
    <t>单通道10μL吸头适配器A款</t>
  </si>
  <si>
    <t>单通道，爱思进系列吸头，10uL规格</t>
  </si>
  <si>
    <t>BROFIX® one-channel loading, For AXYGEN,10uL Tip adapter</t>
  </si>
  <si>
    <t>单通道200μL吸头适配器A款</t>
  </si>
  <si>
    <t>ER1TA200A</t>
  </si>
  <si>
    <t>单通道，爱思进系列吸头，200uL规格</t>
  </si>
  <si>
    <t>BROFIX® one-channel loading,  For AXYGEN,200uL Tip adapter</t>
  </si>
  <si>
    <t>单通道1000μL吸头适配器A款</t>
  </si>
  <si>
    <t>ER1TA1000A</t>
  </si>
  <si>
    <t>单通道，爱思进系列吸头，1000uL规格</t>
  </si>
  <si>
    <t>BROFIX® one-channel loading,  For AXYGEN,1000uL Tip adapter</t>
  </si>
  <si>
    <t>8通道10μL吸头适配器A款</t>
  </si>
  <si>
    <t>ER8TA10A</t>
  </si>
  <si>
    <t>8通道，爱思进系列吸头，10uL规格</t>
  </si>
  <si>
    <t>BROFIX® 8-channel loading, For AXYGEN,10uL Tip adapter</t>
  </si>
  <si>
    <t>8通道200μL吸头适配器A款</t>
  </si>
  <si>
    <t>ER8TA200A</t>
  </si>
  <si>
    <t>8通道，爱思进系列吸头，200uL规格</t>
  </si>
  <si>
    <t>BROFIX® 8-channel loading,  For AXYGEN,200uL Tip adapter</t>
  </si>
  <si>
    <t>8通道1000μL吸头适配器A款</t>
  </si>
  <si>
    <t>ER8TA1000A</t>
  </si>
  <si>
    <t>8通道，爱思进系列吸头，1000uL规格</t>
  </si>
  <si>
    <t>BROFIX® 8-channel loading,  For AXYGEN,1000uL Tip adapter</t>
  </si>
  <si>
    <t>单通道10μL吸头适配器R款</t>
  </si>
  <si>
    <t>RE1TA10R</t>
  </si>
  <si>
    <t>单通道，瑞宁系列吸头，10uL规格</t>
  </si>
  <si>
    <t>BROFIX® one-channel loading,  For RAININ,10uL Tip adapter</t>
  </si>
  <si>
    <t>单通道200μL吸头适配器R款</t>
  </si>
  <si>
    <t>RE1TA200R</t>
  </si>
  <si>
    <t>单通道，瑞宁系列吸头，200uL规格</t>
  </si>
  <si>
    <t>BROFIX® one-channel loading, For RAININ,200uL Tip adapter</t>
  </si>
  <si>
    <t>单通道1000μL吸头适配器R款</t>
  </si>
  <si>
    <t>RE1TA1000R</t>
  </si>
  <si>
    <t>单通道，瑞宁系列吸头，1000uL规格</t>
  </si>
  <si>
    <t>BROFIX® one-channel loading, For RAININ,1000uL Tip adapter</t>
  </si>
  <si>
    <t>8通道10μL吸头适配器R款</t>
  </si>
  <si>
    <t>RE8TA10R</t>
  </si>
  <si>
    <t>8通道，瑞宁系列吸头，10uL规格</t>
  </si>
  <si>
    <t>BROFIX® 8-channel loading,  For RAININ,10uL Tip adapter</t>
  </si>
  <si>
    <t>8通道200μL吸头适配器R款</t>
  </si>
  <si>
    <t>RE8TA200R</t>
  </si>
  <si>
    <t>8通道，瑞宁系列吸头，200uL规格</t>
  </si>
  <si>
    <t>BROFIX® 8-channel loading, For RAININ,200uL Tip adapter</t>
  </si>
  <si>
    <t>8通道1000μL吸头适配器R款</t>
  </si>
  <si>
    <t>RE8TA1000R</t>
  </si>
  <si>
    <t>1套/袋</t>
  </si>
  <si>
    <t>8通道，瑞宁系列吸头，1000uL规格</t>
  </si>
  <si>
    <t>BROFIX® 8-channel loading, For RAININ,1000uL Tip adapter</t>
  </si>
  <si>
    <t>安全试剂瓶盖</t>
  </si>
  <si>
    <t>单通</t>
  </si>
  <si>
    <t>单通30mm常规螺纹安全试剂瓶盖配硬管</t>
  </si>
  <si>
    <t>单通，30mm，常规螺纹，安全试剂瓶盖配硬管</t>
  </si>
  <si>
    <t>单通45mm常规螺纹安全试剂瓶盖配硬管</t>
  </si>
  <si>
    <t>ONTRC45H</t>
  </si>
  <si>
    <t>单通，45mm，常规螺纹，安全试剂瓶盖配硬管</t>
  </si>
  <si>
    <t>BROFIX® Single hole, 45mm, conventional thread, with hard pipe ,Safety reagent caps</t>
  </si>
  <si>
    <t>单通80mm常规螺纹安全试剂瓶盖配硬管</t>
  </si>
  <si>
    <t>ONTRC80H</t>
  </si>
  <si>
    <t>单通，80mm，常规螺纹，安全试剂瓶盖配硬管</t>
  </si>
  <si>
    <t>BROFIX® Single hole, 80mm, conventional thread, with hard pipe ,Safety reagent caps</t>
  </si>
  <si>
    <t>单通30mm常规螺纹安全试剂瓶盖配软管</t>
  </si>
  <si>
    <t>ONTRC30S</t>
  </si>
  <si>
    <t>单通，30mm，常规螺纹，安全试剂瓶盖配软管</t>
  </si>
  <si>
    <t>BROFIX® Single hole, 30mm, conventional thread, with hose, Safety reagent caps</t>
  </si>
  <si>
    <t>单通45mm常规螺纹安全试剂瓶盖配软管</t>
  </si>
  <si>
    <t>ONTRC45S</t>
  </si>
  <si>
    <t>单通，45mm，常规螺纹，安全试剂瓶盖配软管</t>
  </si>
  <si>
    <t>BROFIX® Single hole, 45mm, conventional thread, with hose,  Safety reagent caps</t>
  </si>
  <si>
    <t>单通80mm常规螺纹安全试剂瓶盖配软管</t>
  </si>
  <si>
    <t>ONTRC80S</t>
  </si>
  <si>
    <t>单通，80mm，常规螺纹，安全试剂瓶盖配软管</t>
  </si>
  <si>
    <t>BROFIX® Single hole, 80mm, conventional thread, with hose,  Safety reagent caps</t>
  </si>
  <si>
    <t>单通30mm特殊螺纹安全试剂瓶盖配硬管</t>
  </si>
  <si>
    <t>OSSRC30H</t>
  </si>
  <si>
    <t>单通，30mm，特殊螺纹，安全试剂瓶盖配硬管</t>
  </si>
  <si>
    <t>BROFIX® Single hole, 30mm, special thread, with hard pipe ,Safety reagent caps</t>
  </si>
  <si>
    <t>单通45mm特殊螺纹安全试剂瓶盖配硬管</t>
  </si>
  <si>
    <t>OSSRC45H</t>
  </si>
  <si>
    <t>单通，45mm，特殊螺纹，安全试剂瓶盖配硬管</t>
  </si>
  <si>
    <t>BROFIX® Single hole, 45mm, special thread, with hard pipe ,Safety reagent caps</t>
  </si>
  <si>
    <t>单通80mm特殊螺纹安全试剂瓶盖配硬管</t>
  </si>
  <si>
    <t>OSSRC80H</t>
  </si>
  <si>
    <t>单通，80mm，特殊螺纹，安全试剂瓶盖配硬管</t>
  </si>
  <si>
    <t>BROFIX® Single hole, 80mm, special thread, with hard pipe ,Safety reagent caps</t>
  </si>
  <si>
    <t>单通30mm特殊螺纹安全试剂瓶盖配软管</t>
  </si>
  <si>
    <t>OSSRC30S</t>
  </si>
  <si>
    <t>单通，30mm，特殊螺纹，安全试剂瓶盖配软管</t>
  </si>
  <si>
    <t>BROFIX® Single hole, 30mm, special thread, with hose, Safety reagent caps</t>
  </si>
  <si>
    <t>单通45mm特殊螺纹安全试剂瓶盖配软管</t>
  </si>
  <si>
    <t>OSSRC45S</t>
  </si>
  <si>
    <t>单通，45mm，特殊螺纹，安全试剂瓶盖配软管</t>
  </si>
  <si>
    <t>BROFIX® Single hole, 45mm, special thread, with hose,  Safety reagent caps</t>
  </si>
  <si>
    <t>单通80mm特殊螺纹安全试剂瓶盖配软管</t>
  </si>
  <si>
    <t>OSSRC80S</t>
  </si>
  <si>
    <t>单通，80mm，特殊螺纹，安全试剂瓶盖配软管</t>
  </si>
  <si>
    <t>BROFIX® Single hole, 80mm, special thread, with hose,  Safety reagent caps</t>
  </si>
  <si>
    <t>两通</t>
  </si>
  <si>
    <t>两通30mm常规螺纹安全试剂瓶盖配硬管</t>
  </si>
  <si>
    <t>DNTRC30H</t>
  </si>
  <si>
    <t>两通，30mm，常规螺纹，安全试剂瓶盖配硬管</t>
  </si>
  <si>
    <t>BROFIX® Two holes, 30mm, conventional thread, with hard pipe ,Safety reagent caps</t>
  </si>
  <si>
    <t>两通45mm常规螺纹安全试剂瓶盖配硬管</t>
  </si>
  <si>
    <t>DNTRC45H</t>
  </si>
  <si>
    <t>两通，45mm，常规螺纹，安全试剂瓶盖配硬管</t>
  </si>
  <si>
    <t>BROFIX® Two holes, 45mm, conventional thread, with hard pipe ,Safety reagent caps</t>
  </si>
  <si>
    <t>两通80mm常规螺纹安全试剂瓶盖配硬管</t>
  </si>
  <si>
    <t>DNTRC80H</t>
  </si>
  <si>
    <t>两通，80mm，常规螺纹，安全试剂瓶盖配硬管</t>
  </si>
  <si>
    <t>BROFIX® Two holes,  80mm, conventional thread, with hard pipe ,Safety reagent caps</t>
  </si>
  <si>
    <t>两通30mm常规螺纹安全试剂瓶盖配软管</t>
  </si>
  <si>
    <t>DNTRC30S</t>
  </si>
  <si>
    <t>两通，30mm，常规螺纹，安全试剂瓶盖配软管</t>
  </si>
  <si>
    <t>BROFIX® Two holes,  30mm, conventional thread, with hose, Safety reagent caps</t>
  </si>
  <si>
    <t>两通45mm常规螺纹安全试剂瓶盖配软管</t>
  </si>
  <si>
    <t>DNTRC45S</t>
  </si>
  <si>
    <t>两通，45mm，常规螺纹，安全试剂瓶盖配软管</t>
  </si>
  <si>
    <t>BROFIX® Two holes,  45mm, conventional thread, with hose,  Safety reagent caps</t>
  </si>
  <si>
    <t>两通80mm常规螺纹安全试剂瓶盖配软管</t>
  </si>
  <si>
    <t>DNTRC80S</t>
  </si>
  <si>
    <t>两通，80mm，常规螺纹，安全试剂瓶盖配软管</t>
  </si>
  <si>
    <t>BROFIX® Two holes,  80mm, conventional thread, with hose,  Safety reagent caps</t>
  </si>
  <si>
    <t>两通30mm特殊螺纹安全试剂瓶盖配硬管</t>
  </si>
  <si>
    <t>DSSRC30H</t>
  </si>
  <si>
    <t>两通，30mm，特殊螺纹，安全试剂瓶盖配硬管</t>
  </si>
  <si>
    <t>BROFIX® Two holes,  30mm, special thread, with hard pipe ,Safety reagent caps</t>
  </si>
  <si>
    <t>两通45mm特殊螺纹安全试剂瓶盖配硬管</t>
  </si>
  <si>
    <t>DSSRC45H</t>
  </si>
  <si>
    <t>两通，45mm，特殊螺纹，安全试剂瓶盖配硬管</t>
  </si>
  <si>
    <t>BROFIX® Two holes,  45mm, special thread, with hard pipe ,Safety reagent caps</t>
  </si>
  <si>
    <t>两通80mm特殊螺纹安全试剂瓶盖配硬管</t>
  </si>
  <si>
    <t>DSSRC80H</t>
  </si>
  <si>
    <t>两通，80mm，特殊螺纹，安全试剂瓶盖配硬管</t>
  </si>
  <si>
    <t>BROFIX® Two holes,  80mm, special thread, with hard pipe ,Safety reagent caps</t>
  </si>
  <si>
    <t>两通30mm特殊螺纹安全试剂瓶盖配软管</t>
  </si>
  <si>
    <t>DSSRC30S</t>
  </si>
  <si>
    <t>两通，30mm，特殊螺纹，安全试剂瓶盖配软管</t>
  </si>
  <si>
    <t>BROFIX® Two holes,  30mm, special thread, with hose, Safety reagent caps</t>
  </si>
  <si>
    <t>两通45mm特殊螺纹安全试剂瓶盖配软管</t>
  </si>
  <si>
    <t>DSSRC45S</t>
  </si>
  <si>
    <t>两通，45mm，特殊螺纹，安全试剂瓶盖配软管</t>
  </si>
  <si>
    <t>BROFIX® Two holes,  45mm, special thread, with hose,  Safety reagent caps</t>
  </si>
  <si>
    <t>两通80mm特殊螺纹安全试剂瓶盖配软管</t>
  </si>
  <si>
    <t>DSSRC80S</t>
  </si>
  <si>
    <t>两通，80mm，特殊螺纹，安全试剂瓶盖配软管</t>
  </si>
  <si>
    <t>BROFIX® Two holes,  80mm, special thread, with hose,  Safety reagent caps</t>
  </si>
  <si>
    <t>三通</t>
  </si>
  <si>
    <t>三通30mm常规螺纹安全试剂瓶盖配硬管</t>
  </si>
  <si>
    <t>TNTRC30H</t>
  </si>
  <si>
    <t>三通，30mm，常规螺纹，安全试剂瓶盖配硬管</t>
  </si>
  <si>
    <t>BROFIX® Three holes, 30mm, conventional thread, with hard pipe ,Safety reagent caps</t>
  </si>
  <si>
    <t>三通45mm常规螺纹安全试剂瓶盖配硬管</t>
  </si>
  <si>
    <t>TNTRC45H</t>
  </si>
  <si>
    <t>三通，45mm，常规螺纹，安全试剂瓶盖配硬管</t>
  </si>
  <si>
    <t>BROFIX® Three holes, 45mm, conventional thread, with hard pipe ,Safety reagent caps</t>
  </si>
  <si>
    <t>三通80mm常规螺纹安全试剂瓶盖配硬管</t>
  </si>
  <si>
    <t>TNTRC80H</t>
  </si>
  <si>
    <t>三通，80mm，常规螺纹，安全试剂瓶盖配硬管</t>
  </si>
  <si>
    <t>BROFIX® Three holes,  80mm, conventional thread, with hard pipe ,Safety reagent caps</t>
  </si>
  <si>
    <t>三通30mm常规螺纹安全试剂瓶盖配软管</t>
  </si>
  <si>
    <t>TNTRC30S</t>
  </si>
  <si>
    <t>三通，30mm，常规螺纹，安全试剂瓶盖配软管</t>
  </si>
  <si>
    <t>BROFIX® Three holes,  30mm, conventional thread, with hose, Safety reagent caps</t>
  </si>
  <si>
    <t>三通45mm常规螺纹安全试剂瓶盖配软管</t>
  </si>
  <si>
    <t>TNTRC45S</t>
  </si>
  <si>
    <t>三通，45mm，常规螺纹，安全试剂瓶盖配软管</t>
  </si>
  <si>
    <t>BROFIX® Three holes,  45mm, conventional thread, with hose,  Safety reagent caps</t>
  </si>
  <si>
    <t>三通80mm常规螺纹安全试剂瓶盖配软管</t>
  </si>
  <si>
    <t>TNTRC80S</t>
  </si>
  <si>
    <t>三通，80mm，常规螺纹，安全试剂瓶盖配软管</t>
  </si>
  <si>
    <t>BROFIX® Three holes,  80mm, conventional thread, with hose,  Safety reagent caps</t>
  </si>
  <si>
    <t>三通30mm特殊螺纹安全试剂瓶盖配硬管</t>
  </si>
  <si>
    <t>TSSRC30H</t>
  </si>
  <si>
    <t>三通，30mm，特殊螺纹，安全试剂瓶盖配硬管</t>
  </si>
  <si>
    <t>BROFIX® Three holes,  30mm, special thread, with hard pipe ,Safety reagent caps</t>
  </si>
  <si>
    <t>三通45mm特殊螺纹安全试剂瓶盖配硬管</t>
  </si>
  <si>
    <t>TSSRC45H</t>
  </si>
  <si>
    <t>三通，45mm，特殊螺纹，安全试剂瓶盖配硬管</t>
  </si>
  <si>
    <t>BROFIX® Three holes,  45mm, special thread, with hard pipe ,Safety reagent caps</t>
  </si>
  <si>
    <t>三通80mm特殊螺纹安全试剂瓶盖配硬管</t>
  </si>
  <si>
    <t>TSSRC80H</t>
  </si>
  <si>
    <t>三通，80mm，特殊螺纹，安全试剂瓶盖配硬管</t>
  </si>
  <si>
    <t>BROFIX® Three holes,  80mm, special thread, with hard pipe ,Safety reagent caps</t>
  </si>
  <si>
    <t>三通30mm特殊螺纹安全试剂瓶盖配软管</t>
  </si>
  <si>
    <t>TSSRC30S</t>
  </si>
  <si>
    <t>三通，30mm，特殊螺纹，安全试剂瓶盖配软管</t>
  </si>
  <si>
    <t>BROFIX® Three holes,  30mm, special thread, with hose, Safety reagent caps</t>
  </si>
  <si>
    <t>三通45mm特殊螺纹安全试剂瓶盖配软管</t>
  </si>
  <si>
    <t>TSSRC45S</t>
  </si>
  <si>
    <t>三通，45mm，特殊螺纹，安全试剂瓶盖配软管</t>
  </si>
  <si>
    <t>BROFIX® Three holes,  45mm, special thread, with hose,  Safety reagent caps</t>
  </si>
  <si>
    <t>三通80mm特殊螺纹安全试剂瓶盖配软管</t>
  </si>
  <si>
    <t>TSSRC80S</t>
  </si>
  <si>
    <t>三通，80mm，特殊螺纹，安全试剂瓶盖配软管</t>
  </si>
  <si>
    <t>BROFIX® Three holes,  80mm, special thread, with hose,  Safety reagent caps</t>
  </si>
  <si>
    <t>四通30mm常规螺纹安全试剂瓶盖配硬管</t>
  </si>
  <si>
    <t>FNTRC30H</t>
  </si>
  <si>
    <t>四通，30mm，常规螺纹，安全试剂瓶盖配硬管</t>
  </si>
  <si>
    <t>BROFIX® Four holes, 30mm, conventional thread, with hard pipe ,Safety reagent caps</t>
  </si>
  <si>
    <t>四通45mm常规螺纹安全试剂瓶盖配硬管</t>
  </si>
  <si>
    <t>FNTRC45H</t>
  </si>
  <si>
    <t>四通，45mm，常规螺纹，安全试剂瓶盖配硬管</t>
  </si>
  <si>
    <t>BROFIX® Four holes, 45mm, conventional thread, with hard pipe ,Safety reagent caps</t>
  </si>
  <si>
    <t>四通80mm常规螺纹安全试剂瓶盖配硬管</t>
  </si>
  <si>
    <t>FNTRC80H</t>
  </si>
  <si>
    <t>四通，80mm，常规螺纹，安全试剂瓶盖配硬管</t>
  </si>
  <si>
    <t>BROFIX® Four holes,  80mm, conventional thread, with hard pipe ,Safety reagent caps</t>
  </si>
  <si>
    <t>四通30mm常规螺纹安全试剂瓶盖配软管</t>
  </si>
  <si>
    <t>FNTRC30S</t>
  </si>
  <si>
    <t>四通，30mm，常规螺纹，安全试剂瓶盖配软管</t>
  </si>
  <si>
    <t>BROFIX® Four holes,  30mm, conventional thread, with hose, Safety reagent caps</t>
  </si>
  <si>
    <t>四通45mm常规螺纹安全试剂瓶盖配软管</t>
  </si>
  <si>
    <t>FNTRC45S</t>
  </si>
  <si>
    <t>四通，45mm，常规螺纹，安全试剂瓶盖配软管</t>
  </si>
  <si>
    <t>BROFIX® Four holes,  45mm, conventional thread, with hose,  Safety reagent caps</t>
  </si>
  <si>
    <t>四通80mm常规螺纹安全试剂瓶盖配软管</t>
  </si>
  <si>
    <t>FNTRC80S</t>
  </si>
  <si>
    <t>四通，80mm，常规螺纹，安全试剂瓶盖配软管</t>
  </si>
  <si>
    <t>BROFIX® Four holes,  80mm, conventional thread, with hose,  Safety reagent caps</t>
  </si>
  <si>
    <t>四通30mm特殊螺纹安全试剂瓶盖配硬管</t>
  </si>
  <si>
    <t>FSSRC30H</t>
  </si>
  <si>
    <t>四通，30mm，特殊螺纹，安全试剂瓶盖配硬管</t>
  </si>
  <si>
    <t>BROFIX® Four holes,  30mm, special thread, with hard pipe ,Safety reagent caps</t>
  </si>
  <si>
    <t>四通45mm特殊螺纹安全试剂瓶盖配硬管</t>
  </si>
  <si>
    <t>FSSRC45H</t>
  </si>
  <si>
    <t>四通，45mm，特殊螺纹，安全试剂瓶盖配硬管</t>
  </si>
  <si>
    <t>BROFIX® Four holes,  45mm, special thread, with hard pipe ,Safety reagent caps</t>
  </si>
  <si>
    <t>四通80mm特殊螺纹安全试剂瓶盖配硬管</t>
  </si>
  <si>
    <t>FSSRC80H</t>
  </si>
  <si>
    <t>四通，80mm，特殊螺纹，安全试剂瓶盖配硬管</t>
  </si>
  <si>
    <t>BROFIX® Four holes,  80mm, special thread, with hard pipe ,Safety reagent caps</t>
  </si>
  <si>
    <t>四通30mm特殊螺纹安全试剂瓶盖配软管</t>
  </si>
  <si>
    <t>FSSRC30S</t>
  </si>
  <si>
    <t>四通，30mm，特殊螺纹，安全试剂瓶盖配软管</t>
  </si>
  <si>
    <t>BROFIX® Four holes,  30mm, special thread, with hose, Safety reagent caps</t>
  </si>
  <si>
    <t>四通45mm特殊螺纹安全试剂瓶盖配软管</t>
  </si>
  <si>
    <t>FSSRC45S</t>
  </si>
  <si>
    <t>四通，45mm，特殊螺纹，安全试剂瓶盖配软管</t>
  </si>
  <si>
    <t>BROFIX® Four holes,  45mm, special thread, with hose,  Safety reagent caps</t>
  </si>
  <si>
    <t>四通80mm特殊螺纹安全试剂瓶盖配软管</t>
  </si>
  <si>
    <t>FSSRC80S</t>
  </si>
  <si>
    <t>四通，80mm，特殊螺纹，安全试剂瓶盖配软管</t>
  </si>
  <si>
    <t>BROFIX® Four holes,  80mm, special thread, with hose,  Safety reagent caps</t>
  </si>
  <si>
    <t>消泡器</t>
  </si>
  <si>
    <t>幻影</t>
  </si>
  <si>
    <t>孔板消泡器</t>
  </si>
  <si>
    <t>磁力架</t>
  </si>
  <si>
    <t>高铁</t>
  </si>
  <si>
    <t>分离式分子磁力架</t>
  </si>
  <si>
    <t>可定制其他规格</t>
  </si>
  <si>
    <t>反应器</t>
  </si>
  <si>
    <t>玲珑</t>
  </si>
  <si>
    <t>生物反应器</t>
  </si>
  <si>
    <t>该产品以定制方式服务，前期3D打印摸索体系，确定规格后加工</t>
  </si>
  <si>
    <t>液体处理</t>
  </si>
  <si>
    <t>样品保存</t>
  </si>
  <si>
    <t>细胞处理</t>
  </si>
  <si>
    <t>开放</t>
  </si>
  <si>
    <t>百宝箱</t>
  </si>
  <si>
    <t>文水</t>
  </si>
  <si>
    <t>贴标</t>
  </si>
  <si>
    <t>分流</t>
  </si>
  <si>
    <t>ER&amp;RE</t>
  </si>
  <si>
    <t>安全</t>
  </si>
  <si>
    <t>1.移液耗材</t>
  </si>
  <si>
    <t>2.板类</t>
  </si>
  <si>
    <t>3.管类</t>
  </si>
  <si>
    <t>4.螺口管</t>
  </si>
  <si>
    <t>5.研磨细胞筛网</t>
  </si>
  <si>
    <t>6.细胞培养</t>
  </si>
  <si>
    <t>7.细胞冻存</t>
  </si>
  <si>
    <t>8.涂层超低吸附</t>
  </si>
  <si>
    <t>9.移液工作站</t>
  </si>
  <si>
    <t>10.多功能吸头盒</t>
  </si>
  <si>
    <t>11.针头滤器</t>
  </si>
  <si>
    <t>12.吸头装盒器</t>
  </si>
  <si>
    <t>13.定制贴标机</t>
  </si>
  <si>
    <t>14.称量镊子</t>
  </si>
  <si>
    <t>15.加样记忆器</t>
  </si>
  <si>
    <t>16.实验工具板</t>
  </si>
  <si>
    <t>17.分流歧管</t>
  </si>
  <si>
    <t>18.ER&amp;RE吸头适配器</t>
  </si>
  <si>
    <t>19.安全试剂瓶盖</t>
  </si>
  <si>
    <t>20.消泡器</t>
  </si>
  <si>
    <t>22.反应器</t>
  </si>
  <si>
    <t>螺口管盖</t>
  </si>
  <si>
    <t>螺口管管身</t>
  </si>
  <si>
    <t>管盖一体</t>
  </si>
  <si>
    <t>细胞冻存管</t>
  </si>
  <si>
    <t>涂层超低吸附定制</t>
  </si>
  <si>
    <t>96通道全自动移液工作站</t>
  </si>
  <si>
    <t>多功能吸头盒</t>
  </si>
  <si>
    <t>灭菌针头滤器</t>
  </si>
  <si>
    <t>吸头装盒器</t>
  </si>
  <si>
    <t>样品管机器人</t>
  </si>
  <si>
    <t>多功能实验工具板</t>
  </si>
  <si>
    <t>分流歧管</t>
  </si>
  <si>
    <t>吸头适配器</t>
  </si>
  <si>
    <t>10µl移液吸头</t>
  </si>
  <si>
    <t>A款移液吸头</t>
  </si>
  <si>
    <t>13mm 螺口管盖</t>
  </si>
  <si>
    <t>0.5mL螺口管</t>
  </si>
  <si>
    <t>40μm研磨细胞筛</t>
  </si>
  <si>
    <t>T25细胞培养瓶</t>
  </si>
  <si>
    <t>吸头类</t>
  </si>
  <si>
    <t>吸头盒A</t>
  </si>
  <si>
    <t>PES针头滤器</t>
  </si>
  <si>
    <t>文水1号-吸头装盒器A款</t>
  </si>
  <si>
    <t>A款分流歧管</t>
  </si>
  <si>
    <t>A款吸头适配器</t>
  </si>
  <si>
    <t>单通安全试剂瓶盖</t>
  </si>
  <si>
    <t>10µl加长移液吸头</t>
  </si>
  <si>
    <t>B款移液吸头</t>
  </si>
  <si>
    <t>20mm 螺口管盖</t>
  </si>
  <si>
    <t>1.5mL螺口管</t>
  </si>
  <si>
    <t>70μm研磨细胞筛</t>
  </si>
  <si>
    <t>T75细胞培养瓶</t>
  </si>
  <si>
    <t>离心管类</t>
  </si>
  <si>
    <t>吸头盒B</t>
  </si>
  <si>
    <t>PVDF针头滤器</t>
  </si>
  <si>
    <t>文水1号-吸头装盒器B款</t>
  </si>
  <si>
    <t>R款分流歧管</t>
  </si>
  <si>
    <t>R款吸头适配器</t>
  </si>
  <si>
    <t>两通安全试剂瓶盖</t>
  </si>
  <si>
    <t>20µl滤芯移液吸头</t>
  </si>
  <si>
    <t>H款移液吸头</t>
  </si>
  <si>
    <t>2.2mL 6孔深孔板</t>
  </si>
  <si>
    <t>25mL 螺口管盖</t>
  </si>
  <si>
    <t>2.0mL螺口管</t>
  </si>
  <si>
    <t>100μm研磨细胞筛</t>
  </si>
  <si>
    <t>T175细胞培养瓶</t>
  </si>
  <si>
    <t>吸头盒C</t>
  </si>
  <si>
    <t>文水1号-吸头装盒器C款</t>
  </si>
  <si>
    <t>三通安全试剂瓶盖</t>
  </si>
  <si>
    <t>50µl移液吸头</t>
  </si>
  <si>
    <t>N款移液吸头</t>
  </si>
  <si>
    <t>0.1mL 96孔半裙边PCR板（ABI系列）</t>
  </si>
  <si>
    <t>0.6mL离心管</t>
  </si>
  <si>
    <t>T225细胞培养瓶</t>
  </si>
  <si>
    <t>文水2号-吸头装盒器A款</t>
  </si>
  <si>
    <t>四通安全试剂瓶盖</t>
  </si>
  <si>
    <t>100µl移液吸头</t>
  </si>
  <si>
    <t>O款移液吸头</t>
  </si>
  <si>
    <t>0.1mL 96孔半裙边PCR板（罗氏系列）</t>
  </si>
  <si>
    <t>文水2号-吸头装盒器B款</t>
  </si>
  <si>
    <t>200µl移液吸头</t>
  </si>
  <si>
    <t>T款移液吸头</t>
  </si>
  <si>
    <t>双色PCR板</t>
  </si>
  <si>
    <t>文水2号-吸头装盒器C款</t>
  </si>
  <si>
    <t>200µl移液吸头     （黄色）</t>
  </si>
  <si>
    <t>M款移液吸头</t>
  </si>
  <si>
    <t>200µl加长移液吸头</t>
  </si>
  <si>
    <t>96孔平底培养板   （补偿盖）</t>
  </si>
  <si>
    <t>96孔U底培养板   （补偿盖）</t>
  </si>
  <si>
    <t>3-4 rd Floor, West Building, Building 12, Life and Health Town Industrial Park, No. 168, Majian Road, Fengqiao Street, High-tech Zone, Suzhou City, Jiangsu Province,China.</t>
  </si>
  <si>
    <t>CNAS</t>
  </si>
  <si>
    <t>BROFIX For U Better</t>
  </si>
  <si>
    <t>info@brobio.cn</t>
  </si>
  <si>
    <t>0512-68769279</t>
  </si>
  <si>
    <t>版权所有® Suzhou BROFIX Co., Ltd.</t>
  </si>
  <si>
    <t>ISO13485</t>
  </si>
  <si>
    <t>产品名称</t>
  </si>
  <si>
    <t>产品货号</t>
    <phoneticPr fontId="37" type="noConversion"/>
  </si>
  <si>
    <t>description</t>
    <phoneticPr fontId="37" type="noConversion"/>
  </si>
  <si>
    <t>描述</t>
    <phoneticPr fontId="37" type="noConversion"/>
  </si>
  <si>
    <t>15ml bag Pointed Centrifuge Tubes, centrifugal force: 12000G, sterile, enzyme-free, 25 pcs/pack, 20 packs/carton</t>
    <phoneticPr fontId="37" type="noConversion"/>
  </si>
  <si>
    <t>15ml 袋装 尖头离心管，离心力：12000G，无菌，无酶，25支/包, 20包/箱</t>
    <phoneticPr fontId="37" type="noConversion"/>
  </si>
  <si>
    <t>50ml bag Pointed Centrifuge Tube, Centrifugal Force: 9500G, sterile, enzyme-free, 25 pcs/pack, 20 packs/carton</t>
    <phoneticPr fontId="37" type="noConversion"/>
  </si>
  <si>
    <t>50ml  袋装 尖头离心管，离心力：9500G，无菌，无酶，25支/包, 20包/箱</t>
    <phoneticPr fontId="37" type="noConversion"/>
  </si>
  <si>
    <t>50ml self-supporting centrifuge tubes, sterile, enzyme-free, 25 pcs/pack, 20 packs/carton</t>
    <phoneticPr fontId="37" type="noConversion"/>
  </si>
  <si>
    <t>50ml  袋装自立离心管，无菌，无酶，25支/包, 20包/箱</t>
    <phoneticPr fontId="37" type="noConversion"/>
  </si>
  <si>
    <t>15ml boxed centrifuge tubes, centrifugal force: 12000G, sterile, enzyme-free, 50 tubes/foam rack, 10 foam racks/carton</t>
    <phoneticPr fontId="37" type="noConversion"/>
  </si>
  <si>
    <t>15ml 盒装离心管，离心力：12000G，无菌，无酶，50支/泡沫架, 10泡沫架/箱</t>
    <phoneticPr fontId="37" type="noConversion"/>
  </si>
  <si>
    <t>50ml boxed centrifuge tubes, centrifugal force: 9500G, sterile, enzyme-free, 25 tubes/foam rack, 20 foam racks/carton</t>
    <phoneticPr fontId="37" type="noConversion"/>
  </si>
  <si>
    <t>50ml 盒装离心管，离心力：9500G，无菌，无酶，25支/泡沫架, 20泡沫架/箱</t>
    <phoneticPr fontId="37" type="noConversion"/>
  </si>
  <si>
    <t>15ml bag Pointed centrifuge tube, centrifugal force: 12000G, no enzyme, caps separated, 100 tubes/pack, 100 caps/pack, 500 sets/carton</t>
    <phoneticPr fontId="37" type="noConversion"/>
  </si>
  <si>
    <t>15ml 袋装 尖头离心管，离心力：12000G，无酶，管盖分开，100支管/包，100支盖/包，500套/箱</t>
    <phoneticPr fontId="37" type="noConversion"/>
  </si>
  <si>
    <t>50ml bag Pointed centrifuge tubes, centrifugal force: 9500G, no enzymes, caps separated, 100 tubes/pack, 100 caps/pack, 500 sets/carton</t>
    <phoneticPr fontId="37" type="noConversion"/>
  </si>
  <si>
    <t>50ml  袋装 尖头离心管，离心力：9500G，无酶，管盖分开，100支管/包，100支盖/包，500套/箱</t>
    <phoneticPr fontId="37" type="noConversion"/>
  </si>
  <si>
    <t>0.5 ml microcentrifuge tubes, enzyme-free, 500 pcs/pack/box, 10 packs/carton</t>
    <phoneticPr fontId="37" type="noConversion"/>
  </si>
  <si>
    <t>0.5ml微型离心管，无酶，500个/包/盒, 10包/箱</t>
    <phoneticPr fontId="37" type="noConversion"/>
  </si>
  <si>
    <t>0.6 ml microcentrifuge tubes, enzyme-free, 500 pcs/pack/box, 10 packs/carton</t>
    <phoneticPr fontId="37" type="noConversion"/>
  </si>
  <si>
    <t>0.6ml微型离心管，无酶，500个/包/盒, 10包/箱</t>
    <phoneticPr fontId="37" type="noConversion"/>
  </si>
  <si>
    <t>1.5ml microcentrifuge tubes, enzyme-free, 500 pcs/pack/box, 10 packs/carton</t>
    <phoneticPr fontId="37" type="noConversion"/>
  </si>
  <si>
    <t>1.5ml 微型离心管，无酶，500个/包/盒, 10包/箱</t>
    <phoneticPr fontId="37" type="noConversion"/>
  </si>
  <si>
    <t>2ml microcentrifuge tubes, no enzymes, 500 pcs/pack/box, 10 packs/carton</t>
    <phoneticPr fontId="37" type="noConversion"/>
  </si>
  <si>
    <t>2ml 微型离心管，无酶，500个/包/盒, 10包/箱</t>
    <phoneticPr fontId="37" type="noConversion"/>
  </si>
  <si>
    <t>0.6ml micro centrifuge tubes, low adsorption, no enzymes, 500 pcs/pack/box, 10 packs/carton</t>
    <phoneticPr fontId="37" type="noConversion"/>
  </si>
  <si>
    <t>0.6ml微型离心管，低吸附，无酶，500个/包/盒, 10包/箱</t>
    <phoneticPr fontId="37" type="noConversion"/>
  </si>
  <si>
    <t>1.5ml microcentrifuge tubes, low adsorption, enzyme-free, 500 pcs/pack/box, 10 packs/carton</t>
    <phoneticPr fontId="37" type="noConversion"/>
  </si>
  <si>
    <t>1.5ml 微型离心管，低吸附，无酶，500个/包/盒, 10包/箱</t>
    <phoneticPr fontId="37" type="noConversion"/>
  </si>
  <si>
    <t>2ml micro centrifuge tubes, low adsorption, enzyme-free, 500 pcs/pack/box, 10 packs/carton</t>
    <phoneticPr fontId="37" type="noConversion"/>
  </si>
  <si>
    <t>2ml 微型离心管，低吸附，无酶，500个/包/盒, 10包/箱</t>
    <phoneticPr fontId="37" type="noConversion"/>
  </si>
  <si>
    <t>0.6ml microcentrifuge tubes, sterile and enzyme-free, 50 pcs/pack, 10 packs/box, 4 boxes/carton</t>
    <phoneticPr fontId="37" type="noConversion"/>
  </si>
  <si>
    <t>0.6ml微型离心管，无菌无酶，50个/包,10包/盒, 4盒/箱</t>
    <phoneticPr fontId="37" type="noConversion"/>
  </si>
  <si>
    <t>1.5ml micro centrifuge tubes, sterile and enzyme-free, 50 pcs/pack, 10 packs/box, 4 boxes/carton</t>
    <phoneticPr fontId="37" type="noConversion"/>
  </si>
  <si>
    <t>1.5ml 微型离心管，无菌无酶，50个/包,10包/盒, 4盒/箱</t>
    <phoneticPr fontId="37" type="noConversion"/>
  </si>
  <si>
    <t>2ml micro centrifuge tubes, sterile and enzyme-free, 50 tubes/pack, 10 packs/box, 4 boxes/carton</t>
    <phoneticPr fontId="37" type="noConversion"/>
  </si>
  <si>
    <t>2ml 微型离心管，无菌无酶，50个/包,10包/盒, 4盒/箱</t>
    <phoneticPr fontId="37" type="noConversion"/>
  </si>
  <si>
    <t>Sample tank, PS, white, 10ml, individually packed, sterilized, 100 pcs/carton</t>
    <phoneticPr fontId="37" type="noConversion"/>
  </si>
  <si>
    <t>加样槽，PS材质，白色，10ml，独立包装，灭菌，100个/箱</t>
    <phoneticPr fontId="37" type="noConversion"/>
  </si>
  <si>
    <t>Sample tank, PS material, white, 25ml, individually packed, sterilized, 100 pcs/case</t>
    <phoneticPr fontId="37" type="noConversion"/>
  </si>
  <si>
    <t>加样槽，PS材质，白色，25ml，独立包装，灭菌，100个/箱</t>
    <phoneticPr fontId="37" type="noConversion"/>
  </si>
  <si>
    <t>Sample filling tank, PS material, white, 50ml, individually packed, sterilized, 100 pcs/carton</t>
    <phoneticPr fontId="37" type="noConversion"/>
  </si>
  <si>
    <t>加样槽，PS材质，白色，50ml，独立包装，灭菌，100个/箱</t>
    <phoneticPr fontId="37" type="noConversion"/>
  </si>
  <si>
    <t>Sample tank, PS material, white, 100ml, individually packed, sterilized, 100 pcs/carton</t>
    <phoneticPr fontId="37" type="noConversion"/>
  </si>
  <si>
    <t>加样槽，PS材质，白色，100ml，独立包装，灭菌，100个/箱</t>
    <phoneticPr fontId="37" type="noConversion"/>
  </si>
  <si>
    <t>Sample Tank, 50ml, PVC clear, non-sterile, 10/pk, 600/carton</t>
    <phoneticPr fontId="37" type="noConversion"/>
  </si>
  <si>
    <t>加样槽，50ml，PVC透明，非灭菌，10个/包，600个/箱</t>
    <phoneticPr fontId="37" type="noConversion"/>
  </si>
  <si>
    <t>1ml, non-sterile, 500 pcs/box, 2000 pcs/carton</t>
    <phoneticPr fontId="37" type="noConversion"/>
  </si>
  <si>
    <t>1ml，非灭菌，500个/盒，2000个/箱</t>
    <phoneticPr fontId="37" type="noConversion"/>
  </si>
  <si>
    <t>1ml, sterilized, length 162mm, individually packed, 500pcs/box, 2000pcs/carton</t>
    <phoneticPr fontId="37" type="noConversion"/>
  </si>
  <si>
    <t>1ml，灭菌，长度162mm，独立包装，500个/盒，2000个/箱</t>
    <phoneticPr fontId="37" type="noConversion"/>
  </si>
  <si>
    <t>2ml, non-sterile, 500 pcs/box, 2000 pcs/carton</t>
    <phoneticPr fontId="37" type="noConversion"/>
  </si>
  <si>
    <t>2ml，非灭菌，500个/盒，2000个/箱</t>
    <phoneticPr fontId="37" type="noConversion"/>
  </si>
  <si>
    <t>2ml, sterilized, length 162mm, individually packed, 500pcs/box, 2000pcs/carton</t>
    <phoneticPr fontId="37" type="noConversion"/>
  </si>
  <si>
    <t>2ml，灭菌，长度162mm，独立包装，500个/盒，2000个/箱</t>
    <phoneticPr fontId="37" type="noConversion"/>
  </si>
  <si>
    <t>3ml, non-sterile, length 162mm, 500pcs/box, 2000pcs/carton</t>
    <phoneticPr fontId="37" type="noConversion"/>
  </si>
  <si>
    <t>3ml，非灭菌，长度162mm，500个/盒，2000个/箱</t>
    <phoneticPr fontId="37" type="noConversion"/>
  </si>
  <si>
    <t>3ml, sterilized, length 162mm, individually packed, 500pcs/box, 2000pcs/carton</t>
    <phoneticPr fontId="37" type="noConversion"/>
  </si>
  <si>
    <t>3ml，灭菌，长度162mm，独立包装，500个/盒，2000个/箱</t>
    <phoneticPr fontId="37" type="noConversion"/>
  </si>
  <si>
    <t>3ml, extended, non-sterile, length 185mm, 500pcs/box, 2000pcs/carton</t>
    <phoneticPr fontId="37" type="noConversion"/>
  </si>
  <si>
    <t>3ml，加长，非灭菌，长度185mm，500个/盒，2000个/箱</t>
    <phoneticPr fontId="37" type="noConversion"/>
  </si>
  <si>
    <t>3ml, extended, sterilized, length 185mm, individually packaged, 500pcs/box, 2000pcs/carton</t>
    <phoneticPr fontId="37" type="noConversion"/>
  </si>
  <si>
    <t>3ml，加长，灭菌，长度185mm，独立包装，500个/盒，2000个/箱</t>
    <phoneticPr fontId="37" type="noConversion"/>
  </si>
  <si>
    <t>0.1ml 8-tube flat lid clear, enzyme-free, 125 sticks/pack/box, 10 boxes/carton (AXYGEN model)</t>
    <phoneticPr fontId="37" type="noConversion"/>
  </si>
  <si>
    <t>0.1ml 8连管平盖 透明色，无酶，125条/包/盒，10盒/箱（AXYGEN款）</t>
    <phoneticPr fontId="37" type="noConversion"/>
  </si>
  <si>
    <t>0.1ml 8 Tubes with Flat Cap White Tube, Enzyme-Free, 125 Sticks/Pack/Box, 10 Boxes/Case (AXYGEN Model)</t>
    <phoneticPr fontId="37" type="noConversion"/>
  </si>
  <si>
    <t>0.1ml 8连管平盖 白色管，无酶，125条/包/盒，10盒/箱（AXYGEN款）</t>
    <phoneticPr fontId="37" type="noConversion"/>
  </si>
  <si>
    <t>0.1ml 8 Tubes with Flat Cap, Clear, Enzyme-Free, 125 Sticks/Pack/Box, 10 Boxes/Box (Roche Version)</t>
    <phoneticPr fontId="37" type="noConversion"/>
  </si>
  <si>
    <t>0.1ml 8连管平盖 透明色，无酶，125条/包/盒，10盒/箱（罗氏款）</t>
    <phoneticPr fontId="37" type="noConversion"/>
  </si>
  <si>
    <t>0.1ml 8 tubes with flat lid white tube, enzyme-free, 125 sticks/bag/box, 10 boxes/carton (Roche model)</t>
    <phoneticPr fontId="37" type="noConversion"/>
  </si>
  <si>
    <t>0.1ml 8连管平盖 白色管，无酶，125条/包/盒，10盒/箱（罗氏款）</t>
    <phoneticPr fontId="37" type="noConversion"/>
  </si>
  <si>
    <t>0.2ml single tube flat lid PCR tube, clear, enzyme-free, 1000pcs/bag/box, 10 boxes/carton</t>
    <phoneticPr fontId="37" type="noConversion"/>
  </si>
  <si>
    <t>0.2ml 单管平盖PCR管 ，透明色，无酶，1000只/包/盒，10盒/箱</t>
    <phoneticPr fontId="37" type="noConversion"/>
  </si>
  <si>
    <t>0.2ml 8-tube flat cap, clear, enzyme-free, 125 sticks/pack/box, 10 boxes/carton (Axygen model)</t>
    <phoneticPr fontId="37" type="noConversion"/>
  </si>
  <si>
    <t>0.2ml 8连管平盖，透明色，无酶，125条/包/盒，10盒/箱（Axygen款）</t>
    <phoneticPr fontId="37" type="noConversion"/>
  </si>
  <si>
    <t>0.2ml 8 Tubes with Flat Cap, Transparent Color, Enzyme-Free, 125 Sticks/Pack/Box, 10 Boxes/Box (Roche Version)</t>
    <phoneticPr fontId="37" type="noConversion"/>
  </si>
  <si>
    <t>0.2ml 8连管平盖，透明色，无酶，125条/包/盒，10盒/箱（罗氏款）</t>
    <phoneticPr fontId="37" type="noConversion"/>
  </si>
  <si>
    <t>0.2ml 8-tube convex cap, clear, enzyme-free, 125 strips/pack/box, 10 boxes/carton</t>
    <phoneticPr fontId="37" type="noConversion"/>
  </si>
  <si>
    <t>0.2ml 8连管凸盖，透明色，无酶，125条/包/盒，10盒/箱</t>
    <phoneticPr fontId="37" type="noConversion"/>
  </si>
  <si>
    <t>0.1 ml 96-well PCR plate - unskirted, clear, 10/pk, 50/carton</t>
    <phoneticPr fontId="37" type="noConversion"/>
  </si>
  <si>
    <t>0.1ml 96孔PCR板-无裙边，透明,10个/包，50个/箱</t>
    <phoneticPr fontId="37" type="noConversion"/>
  </si>
  <si>
    <t>0.1 ml 96-well PCR plate - unskirted, white, 10/pk, 50/carton</t>
    <phoneticPr fontId="37" type="noConversion"/>
  </si>
  <si>
    <t>0.1ml 96孔PCR板-无裙边，白色，10个/包，50个/箱</t>
    <phoneticPr fontId="37" type="noConversion"/>
  </si>
  <si>
    <t>0.1 ml 96-well PCR Plate - Semi-skirted, clear, 10/pk, 50/carton (Roche generic)</t>
    <phoneticPr fontId="37" type="noConversion"/>
  </si>
  <si>
    <t>0.1ml 96孔PCR板-半裙边，透明,10个/包，50个/箱（罗氏通用）</t>
    <phoneticPr fontId="37" type="noConversion"/>
  </si>
  <si>
    <t>0.1 ml 96-well PCR Plate - Semi-skirted, clear, 10/pk, 5 sachet/carton (ABI generic)</t>
    <phoneticPr fontId="37" type="noConversion"/>
  </si>
  <si>
    <t>0.1ml 96孔PCR板-半裙边，透明，10个/包，5包/箱（ABI通用）</t>
    <phoneticPr fontId="37" type="noConversion"/>
  </si>
  <si>
    <t>0.1 ml 96-well PCR Plate-Semi-skirted, white, 10/pk, 50/carton (Roche generic)</t>
    <phoneticPr fontId="37" type="noConversion"/>
  </si>
  <si>
    <t>0.1ml 96孔PCR板-半裙边，白色,10个/包，50个/箱（罗氏通用）</t>
    <phoneticPr fontId="37" type="noConversion"/>
  </si>
  <si>
    <t>0.1 ml 96-well PCR Plate - fully skirted, clear, 10/pk, 50/carton</t>
    <phoneticPr fontId="37" type="noConversion"/>
  </si>
  <si>
    <t>0.1ml 96孔PCR板-全裙边，透明,10个/包，50个/箱</t>
    <phoneticPr fontId="37" type="noConversion"/>
  </si>
  <si>
    <t>0.1 ml 96-well PCR plate - fully skirted, white, 10/pk, 50/carton</t>
    <phoneticPr fontId="37" type="noConversion"/>
  </si>
  <si>
    <t>0.1ml 96孔PCR板-全裙边，白色，10个/包，50个/箱</t>
    <phoneticPr fontId="37" type="noConversion"/>
  </si>
  <si>
    <t>0.2 ml 96-well PCR Plate - unskirted, clear, 10/pk, 5 pk/carton</t>
    <phoneticPr fontId="37" type="noConversion"/>
  </si>
  <si>
    <t>0.2ml 96孔PCR板-无裙边，透明，10个/包，5包/箱</t>
    <phoneticPr fontId="37" type="noConversion"/>
  </si>
  <si>
    <t>0.2 ml 96-well PCR Plate - semi-skirted, clear, 10/pk, 5 pk/carton</t>
    <phoneticPr fontId="37" type="noConversion"/>
  </si>
  <si>
    <t>0.2ml 96孔PCR板-半裙边，透明，10个/包，5包/箱</t>
    <phoneticPr fontId="37" type="noConversion"/>
  </si>
  <si>
    <t>0.2 ml 96-well PCR Plate - unskirted, white, 10/pk, 5 pk/carton</t>
    <phoneticPr fontId="37" type="noConversion"/>
  </si>
  <si>
    <t>0.2ml 96孔PCR板-无裙边，白色，10个/包，5包/箱</t>
    <phoneticPr fontId="37" type="noConversion"/>
  </si>
  <si>
    <t>0.2 ml 96-well PCR Plate - semi-skirted, white, 10/pk, 5 pk/carton</t>
    <phoneticPr fontId="37" type="noConversion"/>
  </si>
  <si>
    <t>0.2ml 96孔PCR板-半裙边，白色，10个/包，5包/箱</t>
    <phoneticPr fontId="37" type="noConversion"/>
  </si>
  <si>
    <t>0.2 ml 96-well PCR Plate - Semi-skirted, clear, 10/pk, 5 pk/carton (ABI generic)</t>
    <phoneticPr fontId="37" type="noConversion"/>
  </si>
  <si>
    <t>0.2ml 96孔PCR板-半裙边，透明，10个/包，5包/箱（ABI通用）</t>
    <phoneticPr fontId="37" type="noConversion"/>
  </si>
  <si>
    <t>PCR plate sealing film, pressure sensitive, no autofluorescence, no enzyme, 100 sheets/box</t>
    <phoneticPr fontId="37" type="noConversion"/>
  </si>
  <si>
    <t>PCR孔板封板膜，压敏，无自发荧光，无酶，100张/盒</t>
    <phoneticPr fontId="37" type="noConversion"/>
  </si>
  <si>
    <t>PCR plate sealing film, bilateral tear-off, pressure-sensitive, non-autofluorescent, enzyme-free, 100 sheets/box</t>
    <phoneticPr fontId="37" type="noConversion"/>
  </si>
  <si>
    <t>PCR孔板封板膜，双边可撕，压敏，无自发荧光，无酶，100张/盒</t>
    <phoneticPr fontId="37" type="noConversion"/>
  </si>
  <si>
    <t>PCR well plate sealing film, adhesive film, no autofluorescence, no enzyme, 100 sheets/pack/box</t>
    <phoneticPr fontId="37" type="noConversion"/>
  </si>
  <si>
    <t>PCR孔板封板膜，胶粘膜，无自发荧光，无酶，100张/包/盒</t>
    <phoneticPr fontId="37" type="noConversion"/>
  </si>
  <si>
    <t>10ul tips, enzyme-free, 1000 pcs/pack, 10 packs/carton</t>
    <phoneticPr fontId="37" type="noConversion"/>
  </si>
  <si>
    <t>10ul 吸头，无酶，1000支/包，10包/箱</t>
    <phoneticPr fontId="37" type="noConversion"/>
  </si>
  <si>
    <t>10ul Extended Length Tips, Enzyme-Free, 500/pk., 20 pk/case</t>
    <phoneticPr fontId="37" type="noConversion"/>
  </si>
  <si>
    <t>10ul 加长吸头，无酶，500支/包，20包/箱</t>
    <phoneticPr fontId="37" type="noConversion"/>
  </si>
  <si>
    <t>200ul yellow, tips, enzyme-free, 1000 pcs/pack, 10 packs/carton</t>
    <phoneticPr fontId="37" type="noConversion"/>
  </si>
  <si>
    <t>200ul 黄色，吸头，无酶，1000支/包，10包/箱</t>
    <phoneticPr fontId="37" type="noConversion"/>
  </si>
  <si>
    <t>200ul clear, tips, enzyme-free, 1000 pcs/pk, 10 pk/carton</t>
    <phoneticPr fontId="37" type="noConversion"/>
  </si>
  <si>
    <t>200ul 透明色，吸头，无酶，1000支/包，10包/箱</t>
    <phoneticPr fontId="37" type="noConversion"/>
  </si>
  <si>
    <t>300ul clear, tips, enzyme-free, 1000 pcs/pack, 10 packs/carton</t>
    <phoneticPr fontId="37" type="noConversion"/>
  </si>
  <si>
    <t>300ul 透明色，吸头，无酶，1000支/包，10包/箱</t>
    <phoneticPr fontId="37" type="noConversion"/>
  </si>
  <si>
    <t>1000ul blue, tips, enzyme-free, 1000 pcs/pk, 10 pk/carton</t>
    <phoneticPr fontId="37" type="noConversion"/>
  </si>
  <si>
    <t>1000ul 蓝色，吸头，无酶，1000支/包，10包/箱</t>
    <phoneticPr fontId="37" type="noConversion"/>
  </si>
  <si>
    <t>1000ul clear, tips, enzyme-free, 1000 pcs/pack, 10 packs/case</t>
    <phoneticPr fontId="37" type="noConversion"/>
  </si>
  <si>
    <t>1000ul 透明色，吸头，无酶，1000支/包，10包/箱</t>
    <phoneticPr fontId="37" type="noConversion"/>
  </si>
  <si>
    <t>1250ul clear, tips, enzyme-free, 500 pcs/pk, 10 pk/carton</t>
    <phoneticPr fontId="37" type="noConversion"/>
  </si>
  <si>
    <t>1250ul 透明，吸头，无酶，500支/包，10包/箱</t>
    <phoneticPr fontId="37" type="noConversion"/>
  </si>
  <si>
    <t>10ul stack, clear tips, enzyme-free, 96/stack, 10-stack/box, 10-pack/case</t>
    <phoneticPr fontId="37" type="noConversion"/>
  </si>
  <si>
    <t>10ul 叠装，透明吸头，无酶，96支/叠，10叠/内盒，10内盒/箱</t>
    <phoneticPr fontId="37" type="noConversion"/>
  </si>
  <si>
    <t>10ul Extended Stack, Clear Tips, Enzyme-Free, 96 Sticks/Stack, 10 Stacks/Box, 10 Boxes/Case</t>
    <phoneticPr fontId="37" type="noConversion"/>
  </si>
  <si>
    <t>10ul加长 叠装，透明吸头 无酶，96支/叠，10叠/内盒，10内盒/箱</t>
    <phoneticPr fontId="37" type="noConversion"/>
  </si>
  <si>
    <t>200ul stacked yellow tips, enzyme-free, 96/stack, 10-stack/box, 10-box/case</t>
    <phoneticPr fontId="37" type="noConversion"/>
  </si>
  <si>
    <t>200ul 叠装 黄色吸头，无酶，96支/叠 , 10叠/内盒，10内盒/箱</t>
    <phoneticPr fontId="37" type="noConversion"/>
  </si>
  <si>
    <t>300ul Stacked Clear Tips, Enzyme-Free, 96/Stack, 10Stack/Pack, 10Pack/Case</t>
    <phoneticPr fontId="37" type="noConversion"/>
  </si>
  <si>
    <t>300ul 叠装 透明吸头，无酶，96支/叠 , 10叠/内盒，10内盒/箱</t>
    <phoneticPr fontId="37" type="noConversion"/>
  </si>
  <si>
    <t>1000ul stacked blue tips, no enzymes, 96/stack, 8-stack/box, 10-box/case</t>
    <phoneticPr fontId="37" type="noConversion"/>
  </si>
  <si>
    <t>1000ul 叠装 蓝色吸头，无酶，96支/叠 , 8叠/内盒，10内盒/箱</t>
    <phoneticPr fontId="37" type="noConversion"/>
  </si>
  <si>
    <t>1250ul Stacked Clear Tips, Enzyme-Free, 96/Stack, 8Stack/Box, 10/Box/Case</t>
    <phoneticPr fontId="37" type="noConversion"/>
  </si>
  <si>
    <t>1250ul 叠装 透明吸头，无酶，96支/叠 , 8叠/内盒，10内盒/箱</t>
    <phoneticPr fontId="37" type="noConversion"/>
  </si>
  <si>
    <t>10ul racked tips, clear, sterile and enzyme-free, 96 tubes/box, 50 boxes/case</t>
    <phoneticPr fontId="37" type="noConversion"/>
  </si>
  <si>
    <t>10ul 盒装 吸头，透明，无菌无酶，96支/盒 , 50盒/箱</t>
    <phoneticPr fontId="37" type="noConversion"/>
  </si>
  <si>
    <t>10ul Box Extended Tips, Sterile and Enzyme-Free, Box of 96, Box of 50</t>
    <phoneticPr fontId="37" type="noConversion"/>
  </si>
  <si>
    <t>10ul 盒装 加长吸头，无菌无酶，96支/盒 , 50盒/箱</t>
    <phoneticPr fontId="37" type="noConversion"/>
  </si>
  <si>
    <t>200ul Yellow Tips, Sterile and Enzyme-Free, 96 Tubes/Box, 50 Boxes/Case</t>
    <phoneticPr fontId="37" type="noConversion"/>
  </si>
  <si>
    <t>200ul 盒装 黄色吸头，无菌无酶，96支/盒 , 50盒/箱</t>
    <phoneticPr fontId="37" type="noConversion"/>
  </si>
  <si>
    <t>200ul Clear Tips, Sterile and Enzyme-Free, 96 Tubes/Box, 50 Boxes/Case</t>
    <phoneticPr fontId="37" type="noConversion"/>
  </si>
  <si>
    <t>200ul 盒装 透明吸头，无菌无酶，96支/盒 , 50盒/箱</t>
    <phoneticPr fontId="37" type="noConversion"/>
  </si>
  <si>
    <t>Clear Tips, 300ul Rack, Sterile and Enzyme-Free, Box of 96, Box of 50</t>
    <phoneticPr fontId="37" type="noConversion"/>
  </si>
  <si>
    <t>300ul 盒装 透明吸头，无菌无酶，96支/盒 , 50盒/箱</t>
    <phoneticPr fontId="37" type="noConversion"/>
  </si>
  <si>
    <t>1000ul Box of Blue Tips, Sterile and Enzyme-Free, Box of 96, Box of 30</t>
    <phoneticPr fontId="37" type="noConversion"/>
  </si>
  <si>
    <t>1000ul 盒装 蓝色吸头，无菌无酶，96支/盒 , 30盒/箱</t>
    <phoneticPr fontId="37" type="noConversion"/>
  </si>
  <si>
    <t>1000ul Clear Tips, Sterile and Enzyme-Free, 96 Tips/Box, 30 Boxes/Case</t>
    <phoneticPr fontId="37" type="noConversion"/>
  </si>
  <si>
    <t>1000ul 盒装 透明吸头，无菌无酶，96支/盒 , 30盒/箱</t>
    <phoneticPr fontId="37" type="noConversion"/>
  </si>
  <si>
    <t>1250ul Clear Tips, Sterile and Enzyme-Free, Box of 96, Box of 30</t>
    <phoneticPr fontId="37" type="noConversion"/>
  </si>
  <si>
    <t>1250ul 盒装 透明吸头，无菌无酶，96支/盒 , 30盒/箱</t>
    <phoneticPr fontId="37" type="noConversion"/>
  </si>
  <si>
    <t>6076010-R</t>
  </si>
  <si>
    <t>10ul tip racks, suitable for 10ul normal tips and filter tips, 10 pcs/medium box, 50 boxes/box</t>
    <phoneticPr fontId="37" type="noConversion"/>
  </si>
  <si>
    <t>10ul 吸头盒，适配10ul普通吸头及滤芯吸头，10个/中盒，50盒/箱</t>
    <phoneticPr fontId="37" type="noConversion"/>
  </si>
  <si>
    <t>6077011-R</t>
  </si>
  <si>
    <t>10ul Extended Tip Rack Compatible with 10ul ordinary tips and filter tips, 10 in a box, 50 in a box</t>
    <phoneticPr fontId="37" type="noConversion"/>
  </si>
  <si>
    <t>10ul 加长吸头盒 适配10ul普通吸头及滤芯吸头，10个/中盒，50盒/箱</t>
    <phoneticPr fontId="37" type="noConversion"/>
  </si>
  <si>
    <t>6078200-R</t>
  </si>
  <si>
    <t>200ul tip racks, suitable for 20ul, 50ul, 100ul filter tips and 200ul regular tips, 10 pcs/medium box, 50 boxes/carton</t>
    <phoneticPr fontId="37" type="noConversion"/>
  </si>
  <si>
    <t>200ul 吸头盒, 适配20ul、50ul、100ul滤芯吸头以及200ul普通吸头，10个/中盒，50盒/箱</t>
    <phoneticPr fontId="37" type="noConversion"/>
  </si>
  <si>
    <t>6079301-R</t>
  </si>
  <si>
    <t>300ul tip racks, suitable for 200ul filter tips, 300ul ordinary tips, 10 pcs/medium box, 50 boxes/box</t>
    <phoneticPr fontId="37" type="noConversion"/>
  </si>
  <si>
    <t>300ul 吸头盒 ,适配200ul滤芯吸头、300ul普通吸头，10个/中盒， 50盒/箱</t>
    <phoneticPr fontId="37" type="noConversion"/>
  </si>
  <si>
    <t>6080000-R</t>
  </si>
  <si>
    <t>1000ul tip box, suitable for 1000ul ordinary tips, filter tips, 6 pcs/medium box, 30 boxes/carton</t>
    <phoneticPr fontId="37" type="noConversion"/>
  </si>
  <si>
    <t>1000ul 吸头盒 ,适配1000ul普通吸头、滤芯吸头，6个/中盒， 30盒/箱</t>
    <phoneticPr fontId="37" type="noConversion"/>
  </si>
  <si>
    <t>6081250-R</t>
  </si>
  <si>
    <t>1250ul tip rack, suitable for 1250ul ordinary tips, filter tips, 6 boxes/box, 30 boxes/box</t>
    <phoneticPr fontId="37" type="noConversion"/>
  </si>
  <si>
    <t>1250ul 吸头盒 ,适配1250ul普通吸头、滤芯吸头，6个/中盒， 30盒/箱</t>
    <phoneticPr fontId="37" type="noConversion"/>
  </si>
  <si>
    <t>10ul low adsorption clear, racked tips, sterile and enzyme-free, 96 tubes/box, 50 boxes/case</t>
    <phoneticPr fontId="37" type="noConversion"/>
  </si>
  <si>
    <t>10ul 低吸附 透明，盒装吸头，无菌无酶，96支/盒 , 50盒/箱</t>
    <phoneticPr fontId="37" type="noConversion"/>
  </si>
  <si>
    <t>10ul Low Adsorption Clear, Long Tips in Rack, Sterile and Enzyme-Free, 96 Tubes/Box, 50 Boxes/Case</t>
    <phoneticPr fontId="37" type="noConversion"/>
  </si>
  <si>
    <t>10ul 低吸附 透明，盒装 长吸头，无菌无酶，96支/盒 , 50盒/箱</t>
    <phoneticPr fontId="37" type="noConversion"/>
  </si>
  <si>
    <t>200ul low adsorption, yellow, racked tips, sterile and enzyme-free, 96 tubes/box, 50 boxes/case</t>
    <phoneticPr fontId="37" type="noConversion"/>
  </si>
  <si>
    <t>200ul 低吸附，黄色，盒装 吸头，无菌无酶，96支/盒 , 50盒/箱</t>
    <phoneticPr fontId="37" type="noConversion"/>
  </si>
  <si>
    <t>300ul low adsorption, clear, racked tips, sterile and enzyme-free, 96 tubes/box, 50 boxes/case</t>
    <phoneticPr fontId="37" type="noConversion"/>
  </si>
  <si>
    <t>300ul 低吸附，透明，盒装 吸头，无菌无酶，96支/盒 , 50盒/箱</t>
    <phoneticPr fontId="37" type="noConversion"/>
  </si>
  <si>
    <t>1000ul Low Adsorption Rack Blue, Tips, Sterile and Enzyme-Free, 96 Tubes/Box, 30 Boxes/Case</t>
    <phoneticPr fontId="37" type="noConversion"/>
  </si>
  <si>
    <t>1000ul 低吸附盒装 蓝色，吸头，无菌无酶，96支/盒 , 30盒/箱</t>
    <phoneticPr fontId="37" type="noConversion"/>
  </si>
  <si>
    <t>1250ul Low Adsorption Box Clear, Tips, Sterile and Enzyme-Free, 96 Tubes/Box, 30 Boxes/Carton</t>
    <phoneticPr fontId="37" type="noConversion"/>
  </si>
  <si>
    <t>1250ul 低吸附盒装 透明，吸头，无菌无酶，96支/盒 , 30盒/箱</t>
    <phoneticPr fontId="37" type="noConversion"/>
  </si>
  <si>
    <t>10ul stack, clear tips, low adsorption, enzyme-free, 96 stacks/stack, 10 stacks/box, 10 boxes/case</t>
    <phoneticPr fontId="37" type="noConversion"/>
  </si>
  <si>
    <t>10ul 叠装，透明吸头，低吸附，无酶，96支/叠，10叠/内盒，10内盒/箱</t>
    <phoneticPr fontId="37" type="noConversion"/>
  </si>
  <si>
    <t>10ul Extended Stack, Clear Tips, Low Adsorption, No Enzymes, 96 Sticks/Stack, 10 Stacks/Box, 10 Boxes/Case</t>
    <phoneticPr fontId="37" type="noConversion"/>
  </si>
  <si>
    <t>10ul加长 叠装，透明吸头 低吸附，无酶，96支/叠，10叠/内盒，10内盒/箱</t>
    <phoneticPr fontId="37" type="noConversion"/>
  </si>
  <si>
    <t>200ul stacked yellow tips, low retention, enzyme-free, 96 pcs/stack, 10 stacks/box, 10 boxes/case</t>
    <phoneticPr fontId="37" type="noConversion"/>
  </si>
  <si>
    <t>200ul 叠装 黄色吸头，低吸附，无酶，96支/叠 , 10叠/内盒，10内盒/箱</t>
    <phoneticPr fontId="37" type="noConversion"/>
  </si>
  <si>
    <t>300ul stacked clear tips, low retention, enzyme-free, 96 pcs/stack, 10 stacks/box, 10 boxes/case</t>
    <phoneticPr fontId="37" type="noConversion"/>
  </si>
  <si>
    <t>300ul 叠装 透明吸头，低吸附，无酶，96支/叠 , 10叠/内盒，10内盒/箱</t>
    <phoneticPr fontId="37" type="noConversion"/>
  </si>
  <si>
    <t>1000ul stacked blue tips, low adsorption, enzyme-free, 96 stacks/stack, 8 stacks/box, 10 boxes/case</t>
    <phoneticPr fontId="37" type="noConversion"/>
  </si>
  <si>
    <t>1000ul 叠装 蓝色吸头，低吸附，无酶，96支/叠 , 8叠/内盒，10内盒/箱</t>
    <phoneticPr fontId="37" type="noConversion"/>
  </si>
  <si>
    <t>1250ul stacked clear tips, low retention, enzyme-free, 96 pcs/stack, 8 stacks/box, 10 boxes/case</t>
    <phoneticPr fontId="37" type="noConversion"/>
  </si>
  <si>
    <t>1250ul 叠装 透明吸头，低吸附，无酶，96支/叠 , 8叠/内盒，10内盒/箱</t>
    <phoneticPr fontId="37" type="noConversion"/>
  </si>
  <si>
    <t>10ul filter tips, clear bag, enzyme-free, 1000 pcs/pack, 10 packs/carton</t>
    <phoneticPr fontId="37" type="noConversion"/>
  </si>
  <si>
    <t>10ul 滤芯吸头，透明 袋装，无酶，1000支/包，10包/箱</t>
    <phoneticPr fontId="37" type="noConversion"/>
  </si>
  <si>
    <t>10ul Cartridge Long Tips, Clear Bag, Enzyme-Free, 500 Tubes/Pack, 20 Packs/Carton</t>
    <phoneticPr fontId="37" type="noConversion"/>
  </si>
  <si>
    <t>10ul 滤芯长吸头，透明 袋装，无酶，500支/包，20包/箱</t>
    <phoneticPr fontId="37" type="noConversion"/>
  </si>
  <si>
    <t>10ul Cartridge Long Tips, Thermo Fisher, Clear Bag, Enzyme Free, 500 Tubes/Pack, 20 Packs/Case</t>
    <phoneticPr fontId="37" type="noConversion"/>
  </si>
  <si>
    <t>10ul 滤芯长吸头，赛默飞款，透明 袋装，无酶，500支/包，20包/箱</t>
    <phoneticPr fontId="37" type="noConversion"/>
  </si>
  <si>
    <t>20ul filter tips, clear bag, enzyme-free, 1000 pcs/pack, 10 packs/carton</t>
    <phoneticPr fontId="37" type="noConversion"/>
  </si>
  <si>
    <t>20ul 滤芯吸头，透明 袋装，无酶，1000支/包，10包/箱</t>
    <phoneticPr fontId="37" type="noConversion"/>
  </si>
  <si>
    <t>50ul filter tips, clear bag, enzyme-free, 1000 pcs/pack, 10 packs/carton</t>
    <phoneticPr fontId="37" type="noConversion"/>
  </si>
  <si>
    <t>50ul 滤芯吸头，透明 袋装，无酶，1000支/包，10包/箱</t>
    <phoneticPr fontId="37" type="noConversion"/>
  </si>
  <si>
    <t>100ul filter tips, clear bag, enzyme-free, 1000 pcs/pack, 10 packs/carton</t>
    <phoneticPr fontId="37" type="noConversion"/>
  </si>
  <si>
    <t>100ul 滤芯吸头，透明 袋装，无酶，1000支/包，10包/箱</t>
    <phoneticPr fontId="37" type="noConversion"/>
  </si>
  <si>
    <t>200ul filter tips in bags, enzyme-free, 1000 pcs/pack, 10 packs/carton</t>
    <phoneticPr fontId="37" type="noConversion"/>
  </si>
  <si>
    <t>200ul 滤芯吸头 袋装，无酶，1000支/包，10包/箱</t>
    <phoneticPr fontId="37" type="noConversion"/>
  </si>
  <si>
    <t>6101200-1</t>
  </si>
  <si>
    <t>200ul Filter Tips Thermo Fisher, Pouch, Enzyme Free, 1000/pk, 10/case</t>
    <phoneticPr fontId="37" type="noConversion"/>
  </si>
  <si>
    <t>200ul 滤芯吸头 赛默飞款，袋装，无酶，1000支/包，10包/箱</t>
    <phoneticPr fontId="37" type="noConversion"/>
  </si>
  <si>
    <t>300ul filter tips in bags, enzyme-free, 1000 pcs/pack, 10 packs/carton</t>
    <phoneticPr fontId="37" type="noConversion"/>
  </si>
  <si>
    <t>300ul 滤芯吸头 袋装，无酶，1000支/包，10包/箱</t>
    <phoneticPr fontId="37" type="noConversion"/>
  </si>
  <si>
    <t>1000ul filter tips in bags, enzyme-free, 1000 pcs/pk, 10 p.ks</t>
    <phoneticPr fontId="37" type="noConversion"/>
  </si>
  <si>
    <t>1000ul 滤芯吸头 袋装，无酶，1000支/包，10包/箱</t>
    <phoneticPr fontId="37" type="noConversion"/>
  </si>
  <si>
    <t>1250ul filter tips in bags, enzyme-free, 500 pcs/pack, 10 packs/carton</t>
    <phoneticPr fontId="37" type="noConversion"/>
  </si>
  <si>
    <t>1250ul 滤芯吸头 袋装，无酶，500支/包，10包/箱</t>
    <phoneticPr fontId="37" type="noConversion"/>
  </si>
  <si>
    <t>6105250-1</t>
  </si>
  <si>
    <t>1250ul Filter Tips Thermo Fisher, Pouch, Enzyme Free, 500/pk, 10 pk/case</t>
    <phoneticPr fontId="37" type="noConversion"/>
  </si>
  <si>
    <t>1250ul 滤芯吸头 赛默飞款，袋装，无酶，500支/包，10包/箱</t>
    <phoneticPr fontId="37" type="noConversion"/>
  </si>
  <si>
    <t>10ul Cartridge Tips, Clear, Sterile and Enzyme-Free, 96 Tips/Box, 10 Boxes/Inner, 50 Boxes/Carton</t>
    <phoneticPr fontId="37" type="noConversion"/>
  </si>
  <si>
    <t>10ul 盒装滤芯吸头，透明，无菌无酶，96支/盒 ,10盒/内盒，50盒/箱</t>
    <phoneticPr fontId="37" type="noConversion"/>
  </si>
  <si>
    <t>10ul Cartridge Extended Tips, Clear, Sterile and Enzyme-Free, 96 Tubes/Box, 10 Boxes/Inner, 50 Boxes/Case</t>
    <phoneticPr fontId="37" type="noConversion"/>
  </si>
  <si>
    <t>10ul 盒装滤芯加长吸头，透明，无菌无酶，96支/盒 ,10盒/内盒，50盒/箱</t>
    <phoneticPr fontId="37" type="noConversion"/>
  </si>
  <si>
    <t>6108011-1</t>
  </si>
  <si>
    <t>10ul Extended Cartridge Cartridge Tips, Thermo Fisher, Clear, Sterile Enzyme-Free, 96/box, 10/box, 50/case</t>
    <phoneticPr fontId="37" type="noConversion"/>
  </si>
  <si>
    <t>10ul 盒装滤芯加长吸头，赛默飞款，透明，无菌无酶，96支/盒 ,10盒/内盒，50盒/箱</t>
    <phoneticPr fontId="37" type="noConversion"/>
  </si>
  <si>
    <t>20ul Cartridge Tips, Clear, Sterile Enzyme-Free, 96 Tubes/Box, 10 Boxes/Inner, 50 Boxes/Carton</t>
    <phoneticPr fontId="37" type="noConversion"/>
  </si>
  <si>
    <t>20ul 盒装滤芯吸头，透明，无菌无酶，96支/盒 , 10盒/内盒，50盒/箱</t>
    <phoneticPr fontId="37" type="noConversion"/>
  </si>
  <si>
    <t>50ul Cartridge Tips, Clear, Sterile Enzyme-Free, 96 Tubes/Box, 10 Boxes/Inner, 50 Boxes/Case</t>
    <phoneticPr fontId="37" type="noConversion"/>
  </si>
  <si>
    <t>50ul 盒装滤芯吸头，透明，无菌无酶，96支/盒 , 10盒/内盒，50盒/箱</t>
    <phoneticPr fontId="37" type="noConversion"/>
  </si>
  <si>
    <t>100ul Cartridge Tips, Clear, Sterile Enzyme-Free, 96 Tips/Box, 10 Boxes/Inner, 50 Boxes/Case</t>
    <phoneticPr fontId="37" type="noConversion"/>
  </si>
  <si>
    <t>100ul 盒装滤芯吸头，透明，无菌无酶，96支/盒 , 10盒/内盒，50盒/箱</t>
    <phoneticPr fontId="37" type="noConversion"/>
  </si>
  <si>
    <t>200ul Cartridge Tips, Clear, Sterile and Enzyme-Free, 96 Tubes/Box, 10 Boxes/Inner, 50 Boxes/Carton</t>
    <phoneticPr fontId="37" type="noConversion"/>
  </si>
  <si>
    <t>200ul 盒装滤芯吸头，透明，无菌无酶，96支/盒 , 10盒/内盒，50盒/箱</t>
    <phoneticPr fontId="37" type="noConversion"/>
  </si>
  <si>
    <t>6113200-1</t>
  </si>
  <si>
    <t>200ul Cartridge Tips, 91mm Extended, Clear, Sterile and Enzyme-Free, 96 Tubes/Box, 6 Boxes/Inner, 30 Boxes/Case</t>
    <phoneticPr fontId="37" type="noConversion"/>
  </si>
  <si>
    <t>200ul 盒装滤芯吸头，91mm加长款，透明，无菌无酶，96支/盒 ,6盒/内盒，30盒/箱</t>
    <phoneticPr fontId="37" type="noConversion"/>
  </si>
  <si>
    <t>300ul Cartridge Tips, Clear, Sterile and Enzyme-Free, 96 Tubes/Box, 8 Boxes/Inner, 40 Boxes/Carton</t>
    <phoneticPr fontId="37" type="noConversion"/>
  </si>
  <si>
    <t>300ul 盒装滤芯吸头，透明，无菌无酶，96支/盒 , 8盒/内盒，40盒/箱</t>
    <phoneticPr fontId="37" type="noConversion"/>
  </si>
  <si>
    <t>1000ul Cartridge Tips, Clear, Sterile and Enzyme-Free, 96 Tubes/Box, 6 Boxes/Inner, 30 Boxes/Carton</t>
    <phoneticPr fontId="37" type="noConversion"/>
  </si>
  <si>
    <t>1000ul 盒装滤芯吸头，透明，无菌无酶，96支/盒 ,6盒/内盒， 30盒/箱</t>
    <phoneticPr fontId="37" type="noConversion"/>
  </si>
  <si>
    <t>1250ul Cartridge Tips, Clear, Sterile and Enzyme-Free, 96 Tubes/Box, 6 Boxes/Inner, 30 Boxes/Carton</t>
    <phoneticPr fontId="37" type="noConversion"/>
  </si>
  <si>
    <t>1250ul 盒装滤芯吸头，透明，无菌无酶，96支/盒 ,6盒/内盒， 30盒/箱</t>
    <phoneticPr fontId="37" type="noConversion"/>
  </si>
  <si>
    <t>6118250-1</t>
  </si>
  <si>
    <t>10ul Cartridge Tips, Clear, Low Adsorption, Sterile and Enzyme-Free, 96 Tips/Box, 10 Boxes/Inner, 50 Boxes/Carton</t>
    <phoneticPr fontId="37" type="noConversion"/>
  </si>
  <si>
    <t>10ul 盒装滤芯吸头，透明，低吸附，无菌无酶，96支/盒 , 10盒/内盒，50盒/箱</t>
    <phoneticPr fontId="37" type="noConversion"/>
  </si>
  <si>
    <t>10ul Cartridge Extended Tips, Clear, Low Adsorption, Sterile and Enzyme-Free, 96 Tubes/Box, 10 Boxes/Inner, 50 Boxes/Carton</t>
    <phoneticPr fontId="37" type="noConversion"/>
  </si>
  <si>
    <t>10ul 盒装滤芯加长吸头，透明，低吸附，无菌无酶，96支/盒 ,10盒/内盒， 50盒/箱</t>
    <phoneticPr fontId="37" type="noConversion"/>
  </si>
  <si>
    <t>20ul Cartridge Long Tips, Clear, Low Adsorption, Sterile and Enzyme-free, 96 Tubes/Box, 10 Boxes/Inner Box, 50 Boxes/Carton</t>
    <phoneticPr fontId="37" type="noConversion"/>
  </si>
  <si>
    <t>20ul 盒装滤芯长吸头，透明，低吸附，无菌无酶，96支/盒 , 10盒/内盒，50盒/箱</t>
    <phoneticPr fontId="37" type="noConversion"/>
  </si>
  <si>
    <t>50ul Cartridge Long Tips, Clear, Low Adsorption, Sterile and Enzyme-Free, 96 Tubes/Box, 10 Boxes/Inner, 50 Boxes/Carton</t>
    <phoneticPr fontId="37" type="noConversion"/>
  </si>
  <si>
    <t>50ul 盒装滤芯长吸头，透明，低吸附，无菌无酶，96支/盒 , 10盒/内盒，50盒/箱</t>
    <phoneticPr fontId="37" type="noConversion"/>
  </si>
  <si>
    <t>100ul Cartridge Tips, Clear, Low Adsorption, Sterile and Enzyme-Free, 96 Tubes/Box, 10 Boxes/Inner, 50 Boxes/Carton</t>
    <phoneticPr fontId="37" type="noConversion"/>
  </si>
  <si>
    <t>100ul 盒装滤芯吸头，透明，低吸附，无菌无酶，96支/盒 , 10盒/内盒，50盒/箱</t>
    <phoneticPr fontId="37" type="noConversion"/>
  </si>
  <si>
    <t>200ul Cartridge Tips, Clear, Low Adsorption, Sterile and Enzyme-Free, 96 Tubes/Box, 10 Boxes/Inner, 50 Boxes/Carton</t>
    <phoneticPr fontId="37" type="noConversion"/>
  </si>
  <si>
    <t>200ul 盒装滤芯吸头，透明，低吸附，无菌无酶，96支/盒 , 10盒/内盒，50盒/箱</t>
    <phoneticPr fontId="37" type="noConversion"/>
  </si>
  <si>
    <t>250ul Cartridge Tips, Clear, Low Adsorption, Sterile and Enzyme-Free, 96 Tubes/Box, 8 Boxes/Inner, 40 Boxes/Carton</t>
    <phoneticPr fontId="37" type="noConversion"/>
  </si>
  <si>
    <t>250ul 盒装滤芯吸头，透明，低吸附，无菌无酶，96支/盒 , 8盒/内盒，40盒/箱</t>
    <phoneticPr fontId="37" type="noConversion"/>
  </si>
  <si>
    <t>1000ul Cartridge Tips, Clear, Low Adsorption, Sterile and Enzyme-free, 96 Tubes/Box, 6 Boxes/Inner, 30 Boxes/Carton</t>
    <phoneticPr fontId="37" type="noConversion"/>
  </si>
  <si>
    <t>1000ul 盒装滤芯吸头，透明，低吸附，无菌无酶，96支/盒 ,6盒/内盒， 30盒/箱</t>
    <phoneticPr fontId="37" type="noConversion"/>
  </si>
  <si>
    <t>1250ul Cartridge Tips, Clear, Low Adsorption, Sterile and Enzyme-Free, 96 Tubes/Box, 6 Boxes/Inner, 30 Boxes/Carton</t>
    <phoneticPr fontId="37" type="noConversion"/>
  </si>
  <si>
    <t>1250ul 盒装滤芯吸头，透明，低吸附，无菌无酶，96支/盒 ,6盒/内盒， 30盒/箱</t>
    <phoneticPr fontId="37" type="noConversion"/>
  </si>
  <si>
    <t>Rainin Tips, 20 ul, clear, enzyme-free, 500/pk, 20 pk/case</t>
    <phoneticPr fontId="37" type="noConversion"/>
  </si>
  <si>
    <t>瑞宁专用吸头，20微升，透明，无酶，500个/包，20包/箱</t>
    <phoneticPr fontId="37" type="noConversion"/>
  </si>
  <si>
    <t>Rainin Tips, 200 ul, clear, enzyme-free, 1000/pk, 10 pk/case</t>
    <phoneticPr fontId="37" type="noConversion"/>
  </si>
  <si>
    <t>瑞宁专用吸头，200微升，透明，无酶，1000个/包，10包/箱</t>
    <phoneticPr fontId="37" type="noConversion"/>
  </si>
  <si>
    <t>Rainin Tips, 300 ul, clear, enzyme-free, 1000/pk, 10 pk/case</t>
    <phoneticPr fontId="37" type="noConversion"/>
  </si>
  <si>
    <t>瑞宁专用吸头，300微升，透明，无酶，1000个/包，10包/箱</t>
    <phoneticPr fontId="37" type="noConversion"/>
  </si>
  <si>
    <t>Rainin Tips, 1000 ul, clear, enzyme-free, 1000/pk, 5 pk/case</t>
    <phoneticPr fontId="37" type="noConversion"/>
  </si>
  <si>
    <t>瑞宁专用吸头，1000微升，透明，无酶，1000个/包，5包/箱</t>
    <phoneticPr fontId="37" type="noConversion"/>
  </si>
  <si>
    <t>Rainin Tips, 1200 μL, clear, enzyme-free, 1000/pk, 5 pk/case</t>
    <phoneticPr fontId="37" type="noConversion"/>
  </si>
  <si>
    <t>瑞宁专用吸头，1200微升，透明，无酶，1000个/包，5包/箱</t>
    <phoneticPr fontId="37" type="noConversion"/>
  </si>
  <si>
    <t>Rainin Tips, 20 μL, clear, enzyme-free, stacks, 96 stacks, 10 stacks/box, 10 boxes/case</t>
    <phoneticPr fontId="37" type="noConversion"/>
  </si>
  <si>
    <t>瑞宁专用吸头，20微升，透明，无酶，叠装，96支/叠，10叠/盒，10盒/箱</t>
    <phoneticPr fontId="37" type="noConversion"/>
  </si>
  <si>
    <t>Rainin Specialty Tips, 200 μL, clear, enzyme-free, stacked, 96/stack, 10/stack, 10/box/case</t>
    <phoneticPr fontId="37" type="noConversion"/>
  </si>
  <si>
    <t>瑞宁专用吸头，200微升，透明，无酶，叠装，96支/叠，10叠/盒，10盒/箱</t>
    <phoneticPr fontId="37" type="noConversion"/>
  </si>
  <si>
    <t>Rainin Tips, 300 μL, clear, enzyme-free, stacked, 96/stack, 10/stack, 10-box/case</t>
    <phoneticPr fontId="37" type="noConversion"/>
  </si>
  <si>
    <t>瑞宁专用吸头，300微升，透明，无酶，叠装，96支/叠，10叠/盒，10盒/箱</t>
    <phoneticPr fontId="37" type="noConversion"/>
  </si>
  <si>
    <t>Rainin Specialty Tips, 1000 μL, clear, enzyme-free, stacks, 96/stack, 8-stack/box, 10-box/case</t>
    <phoneticPr fontId="37" type="noConversion"/>
  </si>
  <si>
    <t>瑞宁专用吸头，1000微升，透明，无酶，叠装，96支/叠，8叠/盒，10盒/箱</t>
    <phoneticPr fontId="37" type="noConversion"/>
  </si>
  <si>
    <t>Rainin Specialty Tips, 20 μL, clear, sterile and enzyme-free, 96 tubes/box, 10 boxes/box, 5 boxes/case</t>
    <phoneticPr fontId="37" type="noConversion"/>
  </si>
  <si>
    <t>瑞宁专用吸头，20微升，透明，无菌无酶，96支/盒，10盒/内盒，5内盒/箱</t>
    <phoneticPr fontId="37" type="noConversion"/>
  </si>
  <si>
    <t>Rainin Tips, 200 μL, clear, sterile and enzyme-free, 96 tubes/box, 10 boxes/box, 5 boxes/case</t>
    <phoneticPr fontId="37" type="noConversion"/>
  </si>
  <si>
    <t>瑞宁专用吸头，200微升，透明，无菌无酶，96支/盒，10盒/内盒，5内盒/箱</t>
    <phoneticPr fontId="37" type="noConversion"/>
  </si>
  <si>
    <t>Rainin Tips, 300 μL, clear, sterile and enzyme-free, 96 tubes/box, 10 boxes/box, 5 boxes/case</t>
    <phoneticPr fontId="37" type="noConversion"/>
  </si>
  <si>
    <t>瑞宁专用吸头，300微升，透明，无菌无酶，96支/盒，10盒/内盒，5内盒/箱</t>
    <phoneticPr fontId="37" type="noConversion"/>
  </si>
  <si>
    <t>Rainin Tips, 1000 μL, clear, sterile and enzyme-free, 96 tubes/box, 10 boxes/box, 5 boxes/case</t>
    <phoneticPr fontId="37" type="noConversion"/>
  </si>
  <si>
    <t>瑞宁专用吸头，1000微升，透明，无菌无酶，96支/盒，10盒/内盒，5内盒/箱</t>
    <phoneticPr fontId="37" type="noConversion"/>
  </si>
  <si>
    <t>Rainin Tips, 1200 μL, clear, sterile and enzyme-free, 96 tubes/box, 10 boxes/box, 5 boxes/case</t>
    <phoneticPr fontId="37" type="noConversion"/>
  </si>
  <si>
    <t>瑞宁专用吸头，1200微升，透明，无菌无酶，96支/盒，10盒/内盒，5内盒/箱</t>
    <phoneticPr fontId="37" type="noConversion"/>
  </si>
  <si>
    <t>Rainin Tips, 20 μL, clear, low adsorption, sterile, enzyme-free, 96 tubes/box, 10 boxes/box, 5 boxes/case</t>
    <phoneticPr fontId="37" type="noConversion"/>
  </si>
  <si>
    <t>瑞宁专用吸头，20微升，透明低吸附，无菌无酶，96支/盒，10盒/内盒，5内盒/箱</t>
    <phoneticPr fontId="37" type="noConversion"/>
  </si>
  <si>
    <t>Rainin special tips, 200 μl, clear and low adsorption, sterile and enzyme-free, 96 pcs/box, 10 boxes/box, 5 boxes/case</t>
    <phoneticPr fontId="37" type="noConversion"/>
  </si>
  <si>
    <t>瑞宁专用吸头，200微升，透明低吸附，无菌无酶，96支/盒，10盒/内盒，5内盒/箱</t>
    <phoneticPr fontId="37" type="noConversion"/>
  </si>
  <si>
    <t>Rainin special tips, 300 μl, clear, low adsorption, sterile and enzyme-free, 96 tubes/box, 10 boxes/box, 5 boxes/case</t>
    <phoneticPr fontId="37" type="noConversion"/>
  </si>
  <si>
    <t>瑞宁专用吸头，300微升，透明低吸附，无菌无酶，96支/盒，10盒/内盒，5内盒/箱</t>
    <phoneticPr fontId="37" type="noConversion"/>
  </si>
  <si>
    <t>Rainin special tips, 1000 μl, transparent and low adsorption, sterile and enzyme-free, 96 tubes/box, 10 boxes/box, 5 boxes/box</t>
    <phoneticPr fontId="37" type="noConversion"/>
  </si>
  <si>
    <t>瑞宁专用吸头，1000微升，透明低吸附，无菌无酶，96支/盒，10盒/内盒，5内盒/箱</t>
    <phoneticPr fontId="37" type="noConversion"/>
  </si>
  <si>
    <t>Rainin Tips, 1200 μL, clear, low adsorption, sterile, enzyme-free, 96 tubes/box, 10 boxes/box, 5 boxes/case</t>
    <phoneticPr fontId="37" type="noConversion"/>
  </si>
  <si>
    <t>瑞宁专用吸头，1200微升，透明低吸附，无菌无酶，96支/盒，10盒/内盒，5内盒/箱</t>
    <phoneticPr fontId="37" type="noConversion"/>
  </si>
  <si>
    <t>Rainin Specialty Filter Tips, 20 μL, clear, enzyme-free, 500/pk, 20 pacht/case</t>
    <phoneticPr fontId="37" type="noConversion"/>
  </si>
  <si>
    <t>瑞宁专用滤芯吸头，20微升，透明，无酶，500个/包，20包/箱</t>
    <phoneticPr fontId="37" type="noConversion"/>
  </si>
  <si>
    <t>Rainin Specialty Filter Tips, 200 μL, clear, enzyme-free, 1000/pk, 10 pk/case</t>
    <phoneticPr fontId="37" type="noConversion"/>
  </si>
  <si>
    <t>瑞宁专用滤芯吸头，200微升，透明，无酶，1000个/包，10包/箱</t>
    <phoneticPr fontId="37" type="noConversion"/>
  </si>
  <si>
    <t>Rainin Specialty Filter Tips, 300 μL, clear, enzyme-free, 1000/pk, 10 pk/case</t>
    <phoneticPr fontId="37" type="noConversion"/>
  </si>
  <si>
    <t>瑞宁专用滤芯吸头，300微升，透明，无酶，1000个/包，10包/箱</t>
    <phoneticPr fontId="37" type="noConversion"/>
  </si>
  <si>
    <t>Rainin Specialty Filter Tips, 1000 μL, clear, enzyme-free, 1000 pcs/pk, 5 packs/carton</t>
    <phoneticPr fontId="37" type="noConversion"/>
  </si>
  <si>
    <t>瑞宁专用滤芯吸头，1000微升，透明，无酶，1000个/包，5包/箱</t>
    <phoneticPr fontId="37" type="noConversion"/>
  </si>
  <si>
    <t>Rainin Specialty Filter Tips, 1200 μL, clear, enzyme-free, 1000/pk, 5 pk/case</t>
    <phoneticPr fontId="37" type="noConversion"/>
  </si>
  <si>
    <t>瑞宁专用滤芯吸头，1200微升，透明，无酶，1000个/包，5包/箱</t>
    <phoneticPr fontId="37" type="noConversion"/>
  </si>
  <si>
    <t>Rainin Specialty Filter Tips, 20 μL, clear, sterile enzyme-free, 96 tubes/box, 10 boxes/box, 5 boxes/case</t>
    <phoneticPr fontId="37" type="noConversion"/>
  </si>
  <si>
    <t>瑞宁专用滤芯吸头，20微升，透明，无菌无酶，96支/盒，10盒/内盒，5内盒/箱</t>
    <phoneticPr fontId="37" type="noConversion"/>
  </si>
  <si>
    <t>Rainin Specialty Filter Tips, 200 μL, clear, sterile and enzyme-free, 96 tubes/box, 10 boxes/box, 5 boxes/case</t>
    <phoneticPr fontId="37" type="noConversion"/>
  </si>
  <si>
    <t>瑞宁专用滤芯吸头，200微升，透明，无菌无酶，96支/盒，10盒/内盒，5内盒/箱</t>
    <phoneticPr fontId="37" type="noConversion"/>
  </si>
  <si>
    <t>Rainin Specialty Filter Tips, 300 μL, clear, sterile and enzyme-free, 96 tubes/box, 10 boxes/box, 5 boxes/case</t>
    <phoneticPr fontId="37" type="noConversion"/>
  </si>
  <si>
    <t>瑞宁专用滤芯吸头，300微升，透明，无菌无酶，96支/盒，10盒/内盒，5内盒/箱</t>
    <phoneticPr fontId="37" type="noConversion"/>
  </si>
  <si>
    <t>Rainin Specialty Filter Tips, 1000 μL, clear, sterile and enzyme-free, 96 tubes/box, 10 boxes/box, 5 boxes/case</t>
    <phoneticPr fontId="37" type="noConversion"/>
  </si>
  <si>
    <t>瑞宁专用滤芯吸头，1000微升，透明，无菌无酶，96支/盒，10盒/内盒，5内盒/箱</t>
    <phoneticPr fontId="37" type="noConversion"/>
  </si>
  <si>
    <t>Rainin Specialty Filter Tips, 1200 μL, clear, sterile and enzyme-free, 96 tubes/box, 10 boxes/box, 5 boxes/case</t>
    <phoneticPr fontId="37" type="noConversion"/>
  </si>
  <si>
    <t>瑞宁专用滤芯吸头，1200微升，透明，无菌无酶，96支/盒，10盒/内盒，5内盒/箱</t>
    <phoneticPr fontId="37" type="noConversion"/>
  </si>
  <si>
    <t>Rainin Filter Tips, 20 μL, clear, low adsorption, sterile and enzyme-free, 96 tubes/box, 10 boxes/box, 5 boxes/box</t>
    <phoneticPr fontId="37" type="noConversion"/>
  </si>
  <si>
    <t>瑞宁专用滤芯吸头，20微升，透明低吸附，无菌无酶，96支/盒，10盒/内盒，5内盒/箱</t>
    <phoneticPr fontId="37" type="noConversion"/>
  </si>
  <si>
    <t>Rainin Filter Tips, 200 μL, clear, low adsorption, sterile and enzyme-free, 96 tubes/box, 10 boxes/box, 5 boxes/case</t>
    <phoneticPr fontId="37" type="noConversion"/>
  </si>
  <si>
    <t>瑞宁专用滤芯吸头，200微升，透明低吸附，无菌无酶，96支/盒，10盒/内盒，5内盒/箱</t>
    <phoneticPr fontId="37" type="noConversion"/>
  </si>
  <si>
    <t>Rainin Specialty Filter Tips, 300 μL, Clear, Low Adsorption, Sterile and Enzyme-Free, 96 Tips/Box, 10 Boxes/Box, 5 Boxes/Case</t>
    <phoneticPr fontId="37" type="noConversion"/>
  </si>
  <si>
    <t>瑞宁专用滤芯吸头，300微升，透明低吸附，无菌无酶，96支/盒，10盒/内盒，5内盒/箱</t>
    <phoneticPr fontId="37" type="noConversion"/>
  </si>
  <si>
    <t>Rainin Specialty Filter Tips, 1000 μL, Clear, Low Adsorption, Sterile and Enzyme-Free, 96 Tubes/Box, 10 Boxes/Box, 5 Boxes/Carton</t>
    <phoneticPr fontId="37" type="noConversion"/>
  </si>
  <si>
    <t>瑞宁专用滤芯吸头，1000微升，透明低吸附，无菌无酶，96支/盒，10盒/内盒，5内盒/箱</t>
    <phoneticPr fontId="37" type="noConversion"/>
  </si>
  <si>
    <t>Rainin Filter Tips, 1200 μL, clear and low adsorption, sterile and enzyme-free, 96 tubes/box, 10 boxes/box, 5 boxes/case</t>
    <phoneticPr fontId="37" type="noConversion"/>
  </si>
  <si>
    <t>瑞宁专用滤芯吸头，1200微升，透明低吸附，无菌无酶，96支/盒，10盒/内盒，5内盒/箱</t>
    <phoneticPr fontId="37" type="noConversion"/>
  </si>
  <si>
    <t>PS material, 60mm, 10pcs/bag, 50bags/carton</t>
    <phoneticPr fontId="37" type="noConversion"/>
  </si>
  <si>
    <t>PS材质，60mm，10个/包，50包/箱</t>
    <phoneticPr fontId="37" type="noConversion"/>
  </si>
  <si>
    <t>PS material, 90mm, 14g, 10pcs/pack, 50bags/carton</t>
    <phoneticPr fontId="37" type="noConversion"/>
  </si>
  <si>
    <t>PS材质，90mm，14克，10个/包，50包/箱</t>
    <phoneticPr fontId="37" type="noConversion"/>
  </si>
  <si>
    <t>PS material, 150mm, 10pcs/bag, 20bags/carton</t>
    <phoneticPr fontId="37" type="noConversion"/>
  </si>
  <si>
    <t>PS材质，150mm，10个/包，20包/箱</t>
    <phoneticPr fontId="37" type="noConversion"/>
  </si>
  <si>
    <t>1ul, blue, sterile, 25 pcs/pack, 40 packs/carton</t>
    <phoneticPr fontId="37" type="noConversion"/>
  </si>
  <si>
    <t>1ul，蓝色，无菌，25支/包，40包/箱</t>
    <phoneticPr fontId="37" type="noConversion"/>
  </si>
  <si>
    <t>1ul, blue, sterile, individually packed, 500pcs/carton</t>
    <phoneticPr fontId="37" type="noConversion"/>
  </si>
  <si>
    <t>1ul，蓝色，无菌，独立包装，500支/箱</t>
    <phoneticPr fontId="37" type="noConversion"/>
  </si>
  <si>
    <t>10ul, orange, sterile, 25pcs/pack, 40bags/carton</t>
    <phoneticPr fontId="37" type="noConversion"/>
  </si>
  <si>
    <t>10ul，橙色，无菌，25支/包，40包/箱</t>
    <phoneticPr fontId="37" type="noConversion"/>
  </si>
  <si>
    <t>10ul, orange, sterile, individually packed, 500pcs/carton</t>
    <phoneticPr fontId="37" type="noConversion"/>
  </si>
  <si>
    <t>10ul，橙色，无菌，独立包装，500支/箱</t>
    <phoneticPr fontId="37" type="noConversion"/>
  </si>
  <si>
    <t>L-shaped, orange, sterile, individually packed, 500pcs/carton</t>
    <phoneticPr fontId="37" type="noConversion"/>
  </si>
  <si>
    <t>L型，橙色，无菌，独立包装，500支/箱</t>
    <phoneticPr fontId="37" type="noConversion"/>
  </si>
  <si>
    <t>L-shaped, orange, sterile, 10 pcs/pack, 50 packs/carton</t>
    <phoneticPr fontId="37" type="noConversion"/>
  </si>
  <si>
    <t>L型，橙色，无菌，10支/包，50包/箱</t>
    <phoneticPr fontId="37" type="noConversion"/>
  </si>
  <si>
    <t>125ml Triangle Shake Flask, Membrane Breathable Cap, Sterile, 1pc/pack, 24pcs/carton</t>
    <phoneticPr fontId="37" type="noConversion"/>
  </si>
  <si>
    <t>125ml 三角摇瓶，滤膜透气盖，无菌，1个/包，24个/箱</t>
    <phoneticPr fontId="37" type="noConversion"/>
  </si>
  <si>
    <t>250ml triangular shake flask, membrane vent cap, sterile, 1pcs/pack, 12pcs/carton</t>
    <phoneticPr fontId="37" type="noConversion"/>
  </si>
  <si>
    <t>250ml 三角摇瓶，滤膜透气盖，无菌，1个/包，12个/箱</t>
    <phoneticPr fontId="37" type="noConversion"/>
  </si>
  <si>
    <t>500ml triangular shake flask, filter membrane breathable cap, sterile, 1pcs/pack, 12pcs/carton</t>
    <phoneticPr fontId="37" type="noConversion"/>
  </si>
  <si>
    <t>500ml 三角摇瓶，滤膜透气盖，无菌，1个/包，12个/箱</t>
    <phoneticPr fontId="37" type="noConversion"/>
  </si>
  <si>
    <t>1000ml triangular shake flask, membrane breathable cap, sterile, 1pc/pack, 6pcs/carton</t>
    <phoneticPr fontId="37" type="noConversion"/>
  </si>
  <si>
    <t>1000ml 三角摇瓶，滤膜透气盖，无菌，1个/包，6个/箱</t>
    <phoneticPr fontId="37" type="noConversion"/>
  </si>
  <si>
    <t>2.8L Triangle Shake Flask, Membrane Breathable Cap, Sterile, 1pc/pk, 6pcs/carton</t>
    <phoneticPr fontId="37" type="noConversion"/>
  </si>
  <si>
    <t>2.8L  三角摇瓶，滤膜透气盖，无菌，1个/包，6个/箱</t>
    <phoneticPr fontId="37" type="noConversion"/>
  </si>
  <si>
    <t>5L Triangle Shake Flask, Membrane Vent Cap, Sterile, 1 Tube/Pack, 4 Bottles/Case</t>
    <phoneticPr fontId="37" type="noConversion"/>
  </si>
  <si>
    <t>5L 三角摇瓶，滤膜透气盖，无菌，1个/包，4个/箱</t>
    <phoneticPr fontId="37" type="noConversion"/>
  </si>
  <si>
    <t>Nitrile gloves, blue, size XS, 100pcs/box, 10boxes/carton</t>
    <phoneticPr fontId="37" type="noConversion"/>
  </si>
  <si>
    <t>丁腈手套，蓝色，XS号，100只/盒，10盒/箱</t>
    <phoneticPr fontId="37" type="noConversion"/>
  </si>
  <si>
    <t>Nitrile gloves, blue, size S, 100pcs/box, 10boxes/carton</t>
    <phoneticPr fontId="37" type="noConversion"/>
  </si>
  <si>
    <t>丁腈手套，蓝色，S号，100只/盒，10盒/箱</t>
    <phoneticPr fontId="37" type="noConversion"/>
  </si>
  <si>
    <t>Nitrile gloves, blue, size M, 100pcs/box, 10boxes/carton</t>
    <phoneticPr fontId="37" type="noConversion"/>
  </si>
  <si>
    <t>丁腈手套，蓝色，M号，100只/盒，10盒/箱</t>
    <phoneticPr fontId="37" type="noConversion"/>
  </si>
  <si>
    <t>Nitrile gloves, blue, size L, 100pcs/box, 10boxes/carton</t>
    <phoneticPr fontId="37" type="noConversion"/>
  </si>
  <si>
    <t>丁腈手套，蓝色，L号，100只/盒，10盒/箱</t>
    <phoneticPr fontId="37" type="noConversion"/>
  </si>
  <si>
    <t>Nitrile gloves, blue, XL, 100pcs/box, 10boxes/carton</t>
    <phoneticPr fontId="37" type="noConversion"/>
  </si>
  <si>
    <t>丁腈手套，蓝色，XL号，100只/盒，10盒/箱</t>
    <phoneticPr fontId="37" type="noConversion"/>
  </si>
  <si>
    <t>Latex gloves, natural, XS size, 100pcs/box, 10boxes/carton</t>
    <phoneticPr fontId="37" type="noConversion"/>
  </si>
  <si>
    <t>乳胶手套，本色，XS号，100只/盒，10盒/箱</t>
    <phoneticPr fontId="37" type="noConversion"/>
  </si>
  <si>
    <t>Latex gloves, natural, size S, 100pcs/box, 10boxes/carton</t>
    <phoneticPr fontId="37" type="noConversion"/>
  </si>
  <si>
    <t>乳胶手套，本色，S号，100只/盒，10盒/箱</t>
    <phoneticPr fontId="37" type="noConversion"/>
  </si>
  <si>
    <t>Latex gloves, natural, size M, 100pcs/box, 10boxes/carton</t>
    <phoneticPr fontId="37" type="noConversion"/>
  </si>
  <si>
    <t>乳胶手套，本色，M号，100只/盒，10盒/箱</t>
    <phoneticPr fontId="37" type="noConversion"/>
  </si>
  <si>
    <t>Latex gloves, natural, L size, 100pcs/box, 10boxes/carton</t>
    <phoneticPr fontId="37" type="noConversion"/>
  </si>
  <si>
    <t>乳胶手套，本色，L号，100只/盒，10盒/箱</t>
    <phoneticPr fontId="37" type="noConversion"/>
  </si>
  <si>
    <t>Latex gloves, natural, XL, 100pcs/box, 10boxes/carton</t>
    <phoneticPr fontId="37" type="noConversion"/>
  </si>
  <si>
    <t>乳胶手套，本色，XL号，100只/盒，10盒/箱</t>
    <phoneticPr fontId="37" type="noConversion"/>
  </si>
  <si>
    <t>1ml serological pipette, mouth stretch, sterilized, individual paper-plastic packaging, 50pcs/pack, 10 packs/carton</t>
    <phoneticPr fontId="37" type="noConversion"/>
  </si>
  <si>
    <t>1ml血清移液管，嘴部拉伸，灭菌，独立纸塑包装，50个/包，10包/箱</t>
    <phoneticPr fontId="37" type="noConversion"/>
  </si>
  <si>
    <t>2ml serological pipette, mouth stretch, sterilized, individual paper-plastic packaging, 50pcs/pack, 10 packs/carton</t>
    <phoneticPr fontId="37" type="noConversion"/>
  </si>
  <si>
    <t>2ml血清移液管，嘴部拉伸，灭菌，独立纸塑包装，50个/包，10包/箱</t>
  </si>
  <si>
    <t>5ml serological pipettes, mouth stretch, sterilized, individual paper-plastic packaging, 50 pcs/pack, 10 packs/carton</t>
    <phoneticPr fontId="37" type="noConversion"/>
  </si>
  <si>
    <t>5ml血清移液管，嘴部拉伸，灭菌，独立纸塑包装，50个/包，10包/箱</t>
    <phoneticPr fontId="37" type="noConversion"/>
  </si>
  <si>
    <t>10ml serological pipette, mouth welding, sterilization, individual paper-plastic packaging, 50pcs/pack, 8 packs/carton</t>
    <phoneticPr fontId="37" type="noConversion"/>
  </si>
  <si>
    <t>10ml血清移液管，嘴部焊接，灭菌，独立纸塑包装，50个/包，8包/箱</t>
    <phoneticPr fontId="37" type="noConversion"/>
  </si>
  <si>
    <t>25ml serological pipette, mouth welded, sterilized, individually paper-plastic packaging, 25pcs/pack, 8 packs/carton</t>
    <phoneticPr fontId="37" type="noConversion"/>
  </si>
  <si>
    <t>25ml血清移液管，嘴部焊接，灭菌，独立纸塑包装，25个/包，8包/箱</t>
    <phoneticPr fontId="37" type="noConversion"/>
  </si>
  <si>
    <t>50ml serological pipette, mouth welded, sterilized, individually paper-plastic packaging, 25pcs/pack, 4 packs/carton</t>
    <phoneticPr fontId="37" type="noConversion"/>
  </si>
  <si>
    <t>50ml血清移液管，嘴部焊接，灭菌，独立纸塑包装，25个/包，4包/箱</t>
    <phoneticPr fontId="37" type="noConversion"/>
  </si>
  <si>
    <t>100ml serological pipette, mouth welded, sterilized, individual paper-plastic packaging, 25pcs/pack, 4 packs/carton</t>
    <phoneticPr fontId="37" type="noConversion"/>
  </si>
  <si>
    <t>100ml血清移液管，嘴部焊接，灭菌，独立纸塑包装，25个/包，4包/箱</t>
    <phoneticPr fontId="37" type="noConversion"/>
  </si>
  <si>
    <t>1ml serological pipette, mouth stretch, sterilized, individually plastic-packed, 50pcs/pack, 10 packs/carton</t>
    <phoneticPr fontId="37" type="noConversion"/>
  </si>
  <si>
    <t>1ml血清移液管，嘴部拉伸，灭菌，独立塑塑包装，50个/包，10包/箱</t>
    <phoneticPr fontId="37" type="noConversion"/>
  </si>
  <si>
    <t>2ml serological pipettes, mouth stretch, sterilized, individually plastic-packed, 50pcs/pack, 10 packs/carton</t>
    <phoneticPr fontId="37" type="noConversion"/>
  </si>
  <si>
    <t>2ml血清移液管，嘴部拉伸，灭菌，独立塑塑包装，50个/包，10包/箱</t>
    <phoneticPr fontId="37" type="noConversion"/>
  </si>
  <si>
    <t>5ml serological pipette, mouth stretch, sterilized, individually plastic-packed, 50pcs/pack, 10 packs/carton</t>
    <phoneticPr fontId="37" type="noConversion"/>
  </si>
  <si>
    <t>5ml血清移液管，嘴部拉伸，灭菌，独立塑塑包装，50个/包，10包/箱</t>
    <phoneticPr fontId="37" type="noConversion"/>
  </si>
  <si>
    <t>10ml serological pipette, mouth stretch, sterilized, individually plastic packaging, 50pcs/pack, 8 packs/carton</t>
    <phoneticPr fontId="37" type="noConversion"/>
  </si>
  <si>
    <t>10ml血清移液管，嘴部拉伸，灭菌，独立塑塑包装，50个/包，8包/箱</t>
    <phoneticPr fontId="37" type="noConversion"/>
  </si>
  <si>
    <t>25ml serological pipette, mouth welding, sterilization, individually plastic packaging, 25pcs/pack, 8 packs/carton</t>
    <phoneticPr fontId="37" type="noConversion"/>
  </si>
  <si>
    <t>25ml血清移液管，嘴部焊接，灭菌，独立塑塑包装，25个/包，8包/箱</t>
    <phoneticPr fontId="37" type="noConversion"/>
  </si>
  <si>
    <t>50ml serological pipette, mouth welding, sterilization, individually plastic packaging, 25pcs/pack, 4 packs/carton</t>
    <phoneticPr fontId="37" type="noConversion"/>
  </si>
  <si>
    <t>50ml血清移液管，嘴部焊接，灭菌，独立塑塑包装，25个/包，4包/箱</t>
    <phoneticPr fontId="37" type="noConversion"/>
  </si>
  <si>
    <t>100ml serological pipette, mouth welded, sterilized, individually plastic-packed, 25pcs/pack, 4 packs/carton</t>
    <phoneticPr fontId="37" type="noConversion"/>
  </si>
  <si>
    <t>100ml血清移液管，嘴部焊接，灭菌，独立塑塑包装，25个/包，4包/箱</t>
    <phoneticPr fontId="37" type="noConversion"/>
  </si>
  <si>
    <t>40 μm, blue, individually wrapped, sterile enzyme-free, 100/pk</t>
    <phoneticPr fontId="37" type="noConversion"/>
  </si>
  <si>
    <r>
      <t>40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m，蓝色， 独立包装，无菌无酶，100个/包</t>
    </r>
    <phoneticPr fontId="37" type="noConversion"/>
  </si>
  <si>
    <t>70μm, white, individually wrapped, sterile and enzyme-free, 100 pcs/pk</t>
    <phoneticPr fontId="37" type="noConversion"/>
  </si>
  <si>
    <r>
      <t>70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白色，独立包装，无菌无酶，100个/包</t>
    </r>
    <phoneticPr fontId="37" type="noConversion"/>
  </si>
  <si>
    <t>100μm, yellow, individually packed, sterile and enzyme-free, 100 pcs/pk</t>
    <phoneticPr fontId="37" type="noConversion"/>
  </si>
  <si>
    <r>
      <t>100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黄色，独立包装，无菌无酶，100个/包</t>
    </r>
    <phoneticPr fontId="37" type="noConversion"/>
  </si>
  <si>
    <t>Cell culture dish, 35×10 mm, polystyrene, TC treated, sterilized, 20/pk, 25 pacht/ctn</t>
    <phoneticPr fontId="37" type="noConversion"/>
  </si>
  <si>
    <t>细胞培养皿，35×10mm，聚苯乙烯，TC处理，消毒，20个/包，25包/箱</t>
    <phoneticPr fontId="37" type="noConversion"/>
  </si>
  <si>
    <t>Cell culture dish, 60×15mm, polystyrene, TC treated, sterilized, 20/pk, 25 pacht/carton</t>
    <phoneticPr fontId="37" type="noConversion"/>
  </si>
  <si>
    <t>细胞培养皿，60×15mm，聚苯乙烯，TC处理，消毒，20个/包，25包/箱</t>
    <phoneticPr fontId="37" type="noConversion"/>
  </si>
  <si>
    <t>Cell culture dish, 100×20 mm, polystyrene, TC treated, sterilized, 10 pcs/pk, 30 pouch/carton</t>
    <phoneticPr fontId="37" type="noConversion"/>
  </si>
  <si>
    <t>细胞培养皿，100×20mm，聚苯乙烯，TC处理，消毒，10个/包，30包/箱</t>
    <phoneticPr fontId="37" type="noConversion"/>
  </si>
  <si>
    <t>6207035-1</t>
  </si>
  <si>
    <t>Cell culture dish, with grip ring, 35×10 mm, polystyrene, TC treated, sterilized, 20/pk, 25 pach/case</t>
    <phoneticPr fontId="37" type="noConversion"/>
  </si>
  <si>
    <t>细胞培养皿，带握环，35×10mm，聚苯乙烯，TC处理，消毒，20个/包，25包/箱</t>
    <phoneticPr fontId="37" type="noConversion"/>
  </si>
  <si>
    <t>6208060-1</t>
  </si>
  <si>
    <t>Cell culture dish, with grip ring, 60×15mm, polystyrene, TC treated, sterilized, 20/pk, 25 pk/case</t>
    <phoneticPr fontId="37" type="noConversion"/>
  </si>
  <si>
    <t>细胞培养皿，带握环，60×15mm，聚苯乙烯，TC处理，消毒，20个/包，25包/箱</t>
    <phoneticPr fontId="37" type="noConversion"/>
  </si>
  <si>
    <t>6209100-1</t>
  </si>
  <si>
    <t>Cell culture dish, with grip ring, 100×20 mm, polystyrene, TC treated, sterilized, 10/pk, 30 pk/case</t>
    <phoneticPr fontId="37" type="noConversion"/>
  </si>
  <si>
    <t>细胞培养皿，带握环，100×20mm，聚苯乙烯，TC处理，消毒，10个/包，30包/箱</t>
    <phoneticPr fontId="37" type="noConversion"/>
  </si>
  <si>
    <t>6210150-1</t>
  </si>
  <si>
    <t>Cell culture dish, with grip ring, 150*20mm, polystyrene, TC treated, sterilized, 5pcs/pack, 12bags/carton</t>
    <phoneticPr fontId="37" type="noConversion"/>
  </si>
  <si>
    <t>细胞培养皿，带握环，150*20mm，聚苯乙烯，TC处理，消毒，5个/包，12包/箱</t>
    <phoneticPr fontId="37" type="noConversion"/>
  </si>
  <si>
    <t>Cell culture dish, with gripper, 35×10mm, polystyrene, suspension culture, non-TC, sterilized, 10/pk, 50 pach/case</t>
    <phoneticPr fontId="37" type="noConversion"/>
  </si>
  <si>
    <t>细胞培养皿，带握环，35×10mm，聚苯乙烯，悬浮培养，非TC，消毒，10个/包，50包/箱</t>
    <phoneticPr fontId="37" type="noConversion"/>
  </si>
  <si>
    <t>Cell culture dish, with gripper, 60×15 mm, polystyrene, suspension culture, non-TC, sterilized, 10/pk, 50 pk/case</t>
    <phoneticPr fontId="37" type="noConversion"/>
  </si>
  <si>
    <t>细胞培养皿，带握环，60×15mm，聚苯乙烯，悬浮培养，非TC，消毒，10个/包，50包/箱</t>
    <phoneticPr fontId="37" type="noConversion"/>
  </si>
  <si>
    <t>Cell culture dish, with grip ring, 100×20 mm, polystyrene, suspension culture, non-TC, sterilized, 10/pk, 30 pk/case</t>
    <phoneticPr fontId="37" type="noConversion"/>
  </si>
  <si>
    <t>细胞培养皿，带握环，100×20mm，聚苯乙烯，悬浮培养，非TC，消毒，10个/包，30包/箱</t>
    <phoneticPr fontId="37" type="noConversion"/>
  </si>
  <si>
    <t>Cell culture dish, with grip ring, 150*20mm, polystyrene, suspension culture, non-TC, sterilized, 5 pcs/pack, 12 packs/carton</t>
    <phoneticPr fontId="37" type="noConversion"/>
  </si>
  <si>
    <t>细胞培养皿，带握环，150*20mm，聚苯乙烯，悬浮培养，非TC，消毒，5个/包，12包/箱</t>
    <phoneticPr fontId="37" type="noConversion"/>
  </si>
  <si>
    <t>35mm glass bottom dish hole diameter 15mm, surface treatment, sterilization, 10pcs/bag, 20 bags/carton</t>
    <phoneticPr fontId="37" type="noConversion"/>
  </si>
  <si>
    <t>35mm 玻底皿孔直径15mm，表面处理，消毒，10个/包，20包/箱</t>
    <phoneticPr fontId="37" type="noConversion"/>
  </si>
  <si>
    <t>35mm glass bottom dish hole diameter 20mm, surface treatment, sterilization, 10pcs/pack, 20bags/carton</t>
    <phoneticPr fontId="37" type="noConversion"/>
  </si>
  <si>
    <t>35mm 玻底皿孔直径20mm，表面处理，消毒，10个/包，20包/箱</t>
    <phoneticPr fontId="37" type="noConversion"/>
  </si>
  <si>
    <t>35mm glass bottom dish hole diameter 15mm, surface treatment, disinfection, blister individually packed, 20pcs/box, 10 boxes/carton</t>
    <phoneticPr fontId="37" type="noConversion"/>
  </si>
  <si>
    <t>35mm 玻底皿孔直径15mm，表面处理，消毒，吸塑独立包装，20个/盒，10盒/箱</t>
    <phoneticPr fontId="37" type="noConversion"/>
  </si>
  <si>
    <t>35mm glass bottom dish hole diameter 20mm, surface treatment, sterilization, blister individually packed, 20pcs/box, 10 boxes/carton</t>
    <phoneticPr fontId="37" type="noConversion"/>
  </si>
  <si>
    <t>35mm 玻底皿孔直径20mm，表面处理，消毒，吸塑独立包装，20个/盒，10盒/箱</t>
    <phoneticPr fontId="37" type="noConversion"/>
  </si>
  <si>
    <t>Cell culture flask, filter cap, polystyrene, 25 cm2, TC treated, sterilized, 12 pcs/pack, 25 packs/carton</t>
    <phoneticPr fontId="37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</si>
  <si>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，TC处理，消毒，12个/包，25包/箱</t>
    </r>
    <phoneticPr fontId="37" type="noConversion"/>
  </si>
  <si>
    <t>Cell culture flask, filter cap, polystyrene, 75 cm2, TC treated, sterilized, 5 pcs/pack, 18 packs/carton</t>
    <phoneticPr fontId="37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</si>
  <si>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，TC处理，消毒，5个/包，18包/箱</t>
    </r>
    <phoneticPr fontId="37" type="noConversion"/>
  </si>
  <si>
    <t>Cell culture flask, filter cap, polystyrene, 175 cm2, TC treated, sterilized, 5 pcs/pack, 10 packs/carton</t>
    <phoneticPr fontId="37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</si>
  <si>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7" type="noConversion"/>
  </si>
  <si>
    <t>Cell culture flask, filter cap, polystyrene, 225 cm2, TC treated, sterilized, 5 pcs/pack, 5 packs/case</t>
    <phoneticPr fontId="37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</si>
  <si>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7" type="noConversion"/>
  </si>
  <si>
    <t>Cell culture flasks, caps, polystyrene, 25 cm2, TC treated, sterilized, 10 pcs/pk, 20 sachets/carton</t>
    <phoneticPr fontId="37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</si>
  <si>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，TC处理，消毒，10个/包，20包/箱</t>
    </r>
    <phoneticPr fontId="37" type="noConversion"/>
  </si>
  <si>
    <t>Cell culture flask, sealed cap, polystyrene, 75 cm2, TC treated, sterilized, 5 pcs/pk, 20 pouch/carton</t>
    <phoneticPr fontId="37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</si>
  <si>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，TC处理，消毒，5个/包，20包/箱</t>
    </r>
    <phoneticPr fontId="37" type="noConversion"/>
  </si>
  <si>
    <t>Cell culture flasks, caps, polystyrene, 175 cm2, TC treated, sterilized, 5 pcs/pk, 10 pouches/carton</t>
    <phoneticPr fontId="37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</si>
  <si>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7" type="noConversion"/>
  </si>
  <si>
    <t>Cell culture flasks, sealed caps, polystyrene, 225 cm2, TC treated, sterilized, 5 pcs/pack/carton</t>
    <phoneticPr fontId="37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</si>
  <si>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7" type="noConversion"/>
  </si>
  <si>
    <t>Cell culture flasks, filter caps, polystyrene, 25 cm2, suspension culture, non-TC, 10 pcs/pk, 20 sachets/carton</t>
    <phoneticPr fontId="37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</si>
  <si>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7" type="noConversion"/>
  </si>
  <si>
    <t>Cell culture flasks, filter caps, polystyrene, 75 cm2, suspension culture, non-TC, 5 pcs/pk, 20 pouches/carton</t>
    <phoneticPr fontId="37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</si>
  <si>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7" type="noConversion"/>
  </si>
  <si>
    <t>Cell culture flasks, filter caps, polystyrene, 175 cm2, suspension culture, non-TC, 5 pcs/pack, 10 packs/carton</t>
    <phoneticPr fontId="37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</si>
  <si>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7" type="noConversion"/>
  </si>
  <si>
    <t>Cell culture flask, filter cap, polystyrene, 225 cm2, suspension culture, non-TC, 5 pcs/pack, 5 packs/case</t>
    <phoneticPr fontId="37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</si>
  <si>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7" type="noConversion"/>
  </si>
  <si>
    <t>Cell culture flasks, caps, polystyrene, 25 cm2, suspension culture, non-TC, 10/pk, 20 sachets/carton</t>
    <phoneticPr fontId="37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</si>
  <si>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7" type="noConversion"/>
  </si>
  <si>
    <t>Cell culture flasks, caps, polystyrene, 75 cm2, suspension culture, non-TC, 5 pcs/pk, 20 pachs/case</t>
    <phoneticPr fontId="37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</si>
  <si>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7" type="noConversion"/>
  </si>
  <si>
    <t>Cell culture flasks, caps, polystyrene, 175 cm2, suspension culture, non-TC, 5 pcs/pk, 10 sachets/carton</t>
    <phoneticPr fontId="37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</si>
  <si>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7" type="noConversion"/>
  </si>
  <si>
    <t>Cell culture flasks, caps, polystyrene, 225 cm2, suspension culture, non-TC, 5 pcs/pack, 5 packs/carton</t>
    <phoneticPr fontId="37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</si>
  <si>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7" type="noConversion"/>
  </si>
  <si>
    <t>Porous cell culture plates, polystyrene, 6-well, 85.4x127.6mm, TC treated, sterilized, individually blister-packed, 50 pcs/case</t>
    <phoneticPr fontId="37" type="noConversion"/>
  </si>
  <si>
    <t>多孔细胞培养板，聚苯乙烯，6孔，85.4x127.6mm，TC处理，消毒，独立吸塑包装，50个/箱</t>
    <phoneticPr fontId="37" type="noConversion"/>
  </si>
  <si>
    <t>Porous cell culture plates, polystyrene, 12-well, 85.4x127.6mm, TC treated, sterilized, individually blister-packed, 50 pcs/carton</t>
    <phoneticPr fontId="37" type="noConversion"/>
  </si>
  <si>
    <t>多孔细胞培养板，聚苯乙烯，12孔，85.4x127.6mm，TC处理，消毒，独立吸塑包装，50个/箱</t>
    <phoneticPr fontId="37" type="noConversion"/>
  </si>
  <si>
    <t>Porous cell culture plates, polystyrene, 24-well, 85.4x127.6mm, TC-treated, sterilized, individually blister-packed, 50 pcs/case</t>
    <phoneticPr fontId="37" type="noConversion"/>
  </si>
  <si>
    <t>多孔细胞培养板，聚苯乙烯，24孔，85.4x127.6mm，TC处理，消毒，独立吸塑包装，50个/箱</t>
    <phoneticPr fontId="37" type="noConversion"/>
  </si>
  <si>
    <t>Multi-well cell culture plates, polystyrene, 48-well, 85.4x127.6mm, TC treated, sterilized, individually blister-packed, 50 pcs/case</t>
    <phoneticPr fontId="37" type="noConversion"/>
  </si>
  <si>
    <t>多孔细胞培养板，聚苯乙烯，48孔，85.4x127.6mm，TC处理，消毒，独立吸塑包装，50个/箱</t>
    <phoneticPr fontId="37" type="noConversion"/>
  </si>
  <si>
    <t>Porous cell culture plates, polystyrene, 96-well, 85.4x127.6mm, TC-treated, sterilized, individually blister-packed, 50pcs/case</t>
    <phoneticPr fontId="37" type="noConversion"/>
  </si>
  <si>
    <t>多孔细胞培养板，聚苯乙烯，96孔，85.4x127.6mm，TC处理，消毒，独立吸塑包装，50个/箱</t>
    <phoneticPr fontId="37" type="noConversion"/>
  </si>
  <si>
    <t>Multi-well cell culture plates, polystyrene, 6-well, 85.4x127.6mm, suspension culture, non-TC, sterilized, individually blister-packed, 50 pcs/case</t>
    <phoneticPr fontId="37" type="noConversion"/>
  </si>
  <si>
    <t>多孔细胞培养板，聚苯乙烯，6孔，85.4x127.6mm，悬浮培养，非TC，消毒，独立吸塑包装，50个/箱</t>
    <phoneticPr fontId="37" type="noConversion"/>
  </si>
  <si>
    <t>Multi-well cell culture plates, polystyrene, 12-well, 85.4x127.6mm, suspension culture, non-TC, sterilized, individually blister-packed, 50 pcs/case</t>
    <phoneticPr fontId="37" type="noConversion"/>
  </si>
  <si>
    <t>多孔细胞培养板，聚苯乙烯，12孔，85.4x127.6mm，悬浮培养，非TC，消毒，独立吸塑包装，50个/箱</t>
    <phoneticPr fontId="37" type="noConversion"/>
  </si>
  <si>
    <t>Porous cell culture plates, polystyrene, 24-well, 85.4x127.6mm, suspension culture, non-TC, sterilized, individually blister-packed, 50 pcs/case</t>
    <phoneticPr fontId="37" type="noConversion"/>
  </si>
  <si>
    <t>多孔细胞培养板，聚苯乙烯，24孔，85.4x127.6mm，悬浮培养，非TC，消毒，独立吸塑包装，50个/箱</t>
    <phoneticPr fontId="37" type="noConversion"/>
  </si>
  <si>
    <t>Multi-well cell culture plates, polystyrene, 48-well, 85.4x127.6mm, suspension culture, non-TC, sterilized, individually blister packed, 50 pcs/case</t>
    <phoneticPr fontId="37" type="noConversion"/>
  </si>
  <si>
    <t>多孔细胞培养板，聚苯乙烯，48孔，85.4x127.6mm，悬浮培养，非TC，消毒，独立吸塑包装，50个/箱</t>
    <phoneticPr fontId="37" type="noConversion"/>
  </si>
  <si>
    <t>Multi-well cell culture plates, polystyrene, 96-well, 85.4x127.6mm, suspension culture, non-TC, sterilized, individually blister-packed, 50 pcs/case</t>
    <phoneticPr fontId="37" type="noConversion"/>
  </si>
  <si>
    <t>多孔细胞培养板，聚苯乙烯，96孔，85.4x127.6mm，悬浮培养，非TC，消毒，独立吸塑包装，50个/箱</t>
    <phoneticPr fontId="37" type="noConversion"/>
  </si>
  <si>
    <t>0.3ml, clear, 96-well flat bottom, non-removable plate, medium bond, 10 pcs/pk, 20 pach/carton</t>
    <phoneticPr fontId="37" type="noConversion"/>
  </si>
  <si>
    <t>0.3ml，透明，96孔平底，不可拆卸板，中结合力，10个/包，20包/箱</t>
    <phoneticPr fontId="37" type="noConversion"/>
  </si>
  <si>
    <t>0.3ml, clear, 96-well flat bottom, non-removable plate, high adhesion, 10pcs/pack, 20bags/carton</t>
    <phoneticPr fontId="37" type="noConversion"/>
  </si>
  <si>
    <t>0.3ml，透明，96孔平底，不可拆卸板，高结合力，10个/包，20包/箱</t>
    <phoneticPr fontId="37" type="noConversion"/>
  </si>
  <si>
    <t>0.3ml, white, 96-well flat bottom, non-removable plate, medium binding, 10 pcs/pk, 20 sachets/carton</t>
    <phoneticPr fontId="37" type="noConversion"/>
  </si>
  <si>
    <t>0.3ml，白色，96孔平底，不可拆卸板，中结合力，10个/包，20包/箱</t>
    <phoneticPr fontId="37" type="noConversion"/>
  </si>
  <si>
    <t>0.3ml, white, 96-well flat bottom, non-removable plate, high adhesion, 10pcs/pack, 20bags/carton</t>
    <phoneticPr fontId="37" type="noConversion"/>
  </si>
  <si>
    <t>0.3ml，白色，96孔平底，不可拆卸板，高结合力，10个/包，20包/箱</t>
    <phoneticPr fontId="37" type="noConversion"/>
  </si>
  <si>
    <t>0.3ml, black, 96-well flat bottom, non-removable plate, medium bond, 10/pk, 20 pk/carton</t>
    <phoneticPr fontId="37" type="noConversion"/>
  </si>
  <si>
    <t>0.3ml，黑色，96孔平底，不可拆卸板，中结合力，10个/包，20包/箱</t>
    <phoneticPr fontId="37" type="noConversion"/>
  </si>
  <si>
    <t>0.3ml, black, 96-well flat bottom, non-removable plate, high binding capacity, 10pcs/pack, 20bags/carton</t>
    <phoneticPr fontId="37" type="noConversion"/>
  </si>
  <si>
    <t>0.3ml，黑色，96孔平底，不可拆卸板，高结合力，10个/包，20包/箱</t>
    <phoneticPr fontId="37" type="noConversion"/>
  </si>
  <si>
    <t>0.4ml, clear, 96-well flat-bottom, removable, high binding, F8*12, enzyme-free, 10pcs/pack, 20bags/carton</t>
    <phoneticPr fontId="37" type="noConversion"/>
  </si>
  <si>
    <t>0.4ml，透明，96孔平底，可拆卸，高结合力，F8*12，无酶，10个/包，20包/箱</t>
    <phoneticPr fontId="37" type="noConversion"/>
  </si>
  <si>
    <t>0.5ml external spin cryovial, white cap, tolerance temperature: -196°C~121°C, two-color printing, enzyme-free, sterile, 50pcs/pack, 20bags/carton</t>
    <phoneticPr fontId="37" type="noConversion"/>
  </si>
  <si>
    <t>0.5ml 外旋冷冻管，白色盖，耐受温度：-196度~121度，双色印刷，无酶，无菌，50个/包, 20包/箱</t>
    <phoneticPr fontId="37" type="noConversion"/>
  </si>
  <si>
    <t>0.5ml external spin cryovial, red cap, tolerance temperature: -196°C~121°C, two-color printing, enzyme-free, sterile, 50pcs/pack, 20bags/carton</t>
    <phoneticPr fontId="37" type="noConversion"/>
  </si>
  <si>
    <t>0.5ml外旋冷冻管，红色盖，耐受温度：-196度~121度，双色印刷，无酶，无菌，50个/包, 20包/箱</t>
    <phoneticPr fontId="37" type="noConversion"/>
  </si>
  <si>
    <t>0.5ml external spin cryovial, green cap, resistance temperature: -196°C~121°C, two-color printing, enzyme-free, sterile, 50pcs/pack, 20bags/carton</t>
    <phoneticPr fontId="37" type="noConversion"/>
  </si>
  <si>
    <t>0.5ml外旋冷冻管，绿色盖，耐受温度：-196度~121度，双色印刷，无酶，无菌，50个/包, 20包/箱</t>
    <phoneticPr fontId="37" type="noConversion"/>
  </si>
  <si>
    <t>0.5ml externally rotated cryovial, blue cap, tolerance temperature: -196°C~121°C, two-color printing, enzyme-free, sterile, 50pcs/pack, 20bags/carton</t>
    <phoneticPr fontId="37" type="noConversion"/>
  </si>
  <si>
    <t>0.5ml 外旋冷冻管，蓝色盖，耐受温度：-196度~121度，双色印刷，无酶，无菌，50个/包, 20包/箱</t>
    <phoneticPr fontId="37" type="noConversion"/>
  </si>
  <si>
    <t>0.5ml external spin cryovial, yellow cap, tolerance temperature: -196°C~121°C, two-color printing, enzyme-free, sterile, 50pcs/pack, 20bags/carton</t>
    <phoneticPr fontId="37" type="noConversion"/>
  </si>
  <si>
    <t>0.5ml外旋冷冻管，黄色盖，耐受温度：-196度~121度，双色印刷，无酶，无菌，50个/包, 20包/箱</t>
    <phoneticPr fontId="37" type="noConversion"/>
  </si>
  <si>
    <t>0.5ml externally rotated cryovial, purple cap, tolerance temperature: -196°C~121°C, two-color printing, enzyme-free, sterile, 50pcs/pack, 20bags/carton</t>
    <phoneticPr fontId="37" type="noConversion"/>
  </si>
  <si>
    <t>0.5ml 外旋冷冻管，紫色盖，耐受温度：-196度~121度，双色印刷，无酶，无菌，50个/包, 20包/箱</t>
    <phoneticPr fontId="37" type="noConversion"/>
  </si>
  <si>
    <t>0.5ml external spin cryovial, orange cap, tolerance temperature: -196°C~121°C, two-color printing, enzyme-free, sterile, 50pcs/pack, 20bags/carton</t>
    <phoneticPr fontId="37" type="noConversion"/>
  </si>
  <si>
    <t>0.5ml外旋冷冻管，橙色盖，耐受温度：-196度~121度，双色印刷，无酶，无菌，50个/包, 20包/箱</t>
    <phoneticPr fontId="37" type="noConversion"/>
  </si>
  <si>
    <t>0.5ml externally rotated cryovial, only side code of the tube body, white cap, two-color printing, resistance temperature: -196 degrees ~ 121 degrees, enzyme-free, sterile, 50 pcs/pack, 20 packs/carton</t>
    <phoneticPr fontId="37" type="noConversion"/>
  </si>
  <si>
    <t>0.5ml 外旋冷冻管，管身唯一侧码，白色盖，双色印刷，耐受温度：-196度~121度，无酶，无菌，50个/包, 20包/箱</t>
    <phoneticPr fontId="37" type="noConversion"/>
  </si>
  <si>
    <t>0.5ml externally rotated cryovial, unique side code of the tube body, red cap, two-color printing, resistance temperature: -196 degrees ~ 121 degrees, enzyme-free, sterile, 50 pcs/pack, 20 packs/carton</t>
    <phoneticPr fontId="37" type="noConversion"/>
  </si>
  <si>
    <t>0.5ml外旋冷冻管，管身唯一侧码，红色盖，双色印刷，耐受温度：-196度~121度，无酶，无菌，50个/包, 20包/箱</t>
    <phoneticPr fontId="37" type="noConversion"/>
  </si>
  <si>
    <t>0.5ml externally rotated cryovial, unique side code of the tube body, green cover, two-color printing, resistance temperature: -196 degrees ~ 121 degrees, enzyme-free, sterile, 50pcs/pack, 20 packs/carton</t>
    <phoneticPr fontId="37" type="noConversion"/>
  </si>
  <si>
    <t>0.5ml外旋冷冻管，管身唯一侧码，绿色盖，双色印刷，耐受温度：-196度~121度，无酶，无菌，50个/包, 20包/箱</t>
    <phoneticPr fontId="37" type="noConversion"/>
  </si>
  <si>
    <t>0.5ml externally rotated cryovial, unique side code of the tube body, blue cap, two-color printing, resistance temperature: -196 degrees ~ 121 degrees, enzyme-free, sterile, 50pcs/pack, 20 packs/carton</t>
    <phoneticPr fontId="37" type="noConversion"/>
  </si>
  <si>
    <t>0.5ml 外旋冷冻管，管身唯一侧码，蓝色盖，双色印刷，耐受温度：-196度~121度，无酶，无菌，50个/包, 20包/箱</t>
    <phoneticPr fontId="37" type="noConversion"/>
  </si>
  <si>
    <t>0.5ml externally rotated cryovial, only side code of the tube body, yellow cap, two-color printing, resistance temperature: -196 degrees ~ 121 degrees, enzyme-free, sterile, 50 pcs/bag, 20 bags/carton</t>
    <phoneticPr fontId="37" type="noConversion"/>
  </si>
  <si>
    <t>0.5ml外旋冷冻管，管身唯一侧码，黄色盖，双色印刷，耐受温度：-196度~121度，无酶，无菌，50个/包, 20包/箱</t>
    <phoneticPr fontId="37" type="noConversion"/>
  </si>
  <si>
    <t>0.5ml externally rotated cryovial, unique side code of the tube body, purple cap, two-color printing, resistance temperature: -196°C~121°C, enzyme-free, sterile, 50pcs/pack, 20pcs/carton</t>
    <phoneticPr fontId="37" type="noConversion"/>
  </si>
  <si>
    <t>0.5ml 外旋冷冻管，管身唯一侧码，紫色盖，双色印刷，耐受温度：-196度~121度，无酶，无菌，50个/包, 20包/箱</t>
    <phoneticPr fontId="37" type="noConversion"/>
  </si>
  <si>
    <t>0.5ml external spin cryovial, unique side code of the tube body, orange cap, two-color printing, resistance temperature: -196 degrees ~ 121 degrees, enzyme-free, sterile, 50 pcs/pack, 20 packs/carton</t>
    <phoneticPr fontId="37" type="noConversion"/>
  </si>
  <si>
    <t>0.5ml外旋冷冻管，管身唯一侧码，橙色盖，双色印刷，耐受温度：-196度~121度，无酶，无菌，50个/包, 20包/箱</t>
    <phoneticPr fontId="37" type="noConversion"/>
  </si>
  <si>
    <t>1.0ml externally rotated cryovial, white cap, two-color printing, resistance temperature: -196°C~121°C, enzyme-free, sterile, 50pcs/pack, 20bags/carton</t>
    <phoneticPr fontId="37" type="noConversion"/>
  </si>
  <si>
    <t>1.0ml 外旋冷冻管，白色盖，双色印刷，耐受温度：-196度~121度，无酶，无菌，50个/包, 20包/箱</t>
    <phoneticPr fontId="37" type="noConversion"/>
  </si>
  <si>
    <t>1.0ml external spin cryovial, red cap, two-color printing, resistance temperature: -196°C~121°C, enzyme-free, sterile, 50pcs/pack, 20bags/carton</t>
    <phoneticPr fontId="37" type="noConversion"/>
  </si>
  <si>
    <t>1.0ml外旋冷冻管，红色盖，双色印刷，耐受温度：-196度~121度，无酶，无菌，50个/包, 20包/箱</t>
    <phoneticPr fontId="37" type="noConversion"/>
  </si>
  <si>
    <t>1.0ml externally rotated cryovial, green cap, two-color printing, resistance temperature: -196°C~121°C, enzyme-free, sterile, 50pcs/pack, 20bags/carton</t>
    <phoneticPr fontId="37" type="noConversion"/>
  </si>
  <si>
    <t>1.0ml外旋冷冻管，绿色盖，双色印刷，耐受温度：-196度~121度，无酶，无菌，50个/包, 20包/箱</t>
    <phoneticPr fontId="37" type="noConversion"/>
  </si>
  <si>
    <t>1.0ml external spin cryovial, blue cap, two-color printing, resistance temperature: -196°C~121°C, enzyme-free, sterile, 50pcs/pack, 20bags/carton</t>
    <phoneticPr fontId="37" type="noConversion"/>
  </si>
  <si>
    <t>1.0ml 外旋冷冻管，蓝色盖，双色印刷，耐受温度：-196度~121度，无酶，无菌，50个/包, 20包/箱</t>
    <phoneticPr fontId="37" type="noConversion"/>
  </si>
  <si>
    <t>1.0ml external spin cryovial, yellow cap, two-color printing, resistance temperature: -196°C~121°C, enzyme-free, sterile, 50pcs/pack, 20bags/carton</t>
    <phoneticPr fontId="37" type="noConversion"/>
  </si>
  <si>
    <t>1.0ml外旋冷冻管，黄色盖，双色印刷，耐受温度：-196度~121度，无酶，无菌，50个/包, 20包/箱</t>
    <phoneticPr fontId="37" type="noConversion"/>
  </si>
  <si>
    <t>1.0ml externally rotated cryovial, purple cap, two-color printing, resistance temperature: -196°C~121°C, enzyme-free, sterile, 50pcs/pack, 20bags/carton</t>
    <phoneticPr fontId="37" type="noConversion"/>
  </si>
  <si>
    <t>1.0ml 外旋冷冻管，紫色盖，双色印刷，耐受温度：-196度~121度，无酶，无菌，50个/包, 20包/箱</t>
    <phoneticPr fontId="37" type="noConversion"/>
  </si>
  <si>
    <t>1.0ml externally rotated cryovial, orange cap, two-color printing, resistance temperature: -196°C~121°C, enzyme-free, sterile, 50pcs/pack, 20bags/carton</t>
    <phoneticPr fontId="37" type="noConversion"/>
  </si>
  <si>
    <t>1.0ml外旋冷冻管，橙色盖，双色印刷，耐受温度：-196度~121度，无酶，无菌，50个/包, 20包/箱</t>
    <phoneticPr fontId="37" type="noConversion"/>
  </si>
  <si>
    <t>1.0ml externally rotated cryovial, only side code on the tube body, white cap, two-color printing, resistance temperature: -196 degrees ~ 121 degrees, enzyme-free, sterile, 50pcs/pack, 20 packs/carton</t>
    <phoneticPr fontId="37" type="noConversion"/>
  </si>
  <si>
    <t>1.0ml 外旋冷冻管，管身唯一侧码，白色盖，双色印刷，耐受温度：-196度~121度，无酶，无菌，50个/包, 20包/箱</t>
    <phoneticPr fontId="37" type="noConversion"/>
  </si>
  <si>
    <t>1.0ml externally rotated cryovial, unique side code of the tube body, red cap, two-color printing, resistance temperature: -196 degrees ~ 121 degrees, enzyme-free, sterile, 50 pcs/pack, 20 packs/carton</t>
    <phoneticPr fontId="37" type="noConversion"/>
  </si>
  <si>
    <t>1.0ml外旋冷冻管，管身唯一侧码，红色盖，双色印刷，耐受温度：-196度~121度，无酶，无菌，50个/包, 20包/箱</t>
    <phoneticPr fontId="37" type="noConversion"/>
  </si>
  <si>
    <t>1.0ml externally rotated cryovial, unique side code of the tube body, green cap, two-color printing, resistance temperature: -196 degrees ~ 121 degrees, enzyme-free, sterile, 50 pcs/pack, 20 bags/carton</t>
    <phoneticPr fontId="37" type="noConversion"/>
  </si>
  <si>
    <t>1.0ml外旋冷冻管，管身唯一侧码，绿色盖，双色印刷，耐受温度：-196度~121度，无酶，无菌，50个/包, 20包/箱</t>
    <phoneticPr fontId="37" type="noConversion"/>
  </si>
  <si>
    <t>1.0ml externally rotated cryovial, unique side code of the tube body, blue cap, two-color printing, resistance temperature: -196°C~121°C, enzyme-free, sterile, 50pcs/pack, 20bags/carton</t>
    <phoneticPr fontId="37" type="noConversion"/>
  </si>
  <si>
    <t>1.0ml 外旋冷冻管，管身唯一侧码，蓝色盖，双色印刷，耐受温度：-196度~121度，无酶，无菌，50个/包, 20包/箱</t>
    <phoneticPr fontId="37" type="noConversion"/>
  </si>
  <si>
    <t>1.0ml externally rotated cryovial, the only side code of the tube body, yellow cap, two-color printing, resistance temperature: -196 degrees ~ 121 degrees, enzyme-free, sterile, 50 pcs/pack, 20 packs/carton</t>
    <phoneticPr fontId="37" type="noConversion"/>
  </si>
  <si>
    <t>1.0ml外旋冷冻管，管身唯一侧码，黄色盖，双色印刷，耐受温度：-196度~121度，无酶，无菌，50个/包, 20包/箱</t>
    <phoneticPr fontId="37" type="noConversion"/>
  </si>
  <si>
    <t>1.0ml externally rotated cryovial, unique side code of the tube body, purple cap, two-color printing, resistance temperature: -196°C~121°C, enzyme-free, sterile, 50pcs/pack, 20bags/carton</t>
    <phoneticPr fontId="37" type="noConversion"/>
  </si>
  <si>
    <t>1.0ml 外旋冷冻管，管身唯一侧码，紫色盖，双色印刷，耐受温度：-196度~121度，无酶，无菌，50个/包, 20包/箱</t>
    <phoneticPr fontId="37" type="noConversion"/>
  </si>
  <si>
    <t>1.0ml externally rotated cryovial, only side code on the tube body, orange cap, two-color printing, resistance temperature: -196 degrees ~ 121 degrees, enzyme-free, sterile, 50 pcs/pack, 20 packs/carton</t>
    <phoneticPr fontId="37" type="noConversion"/>
  </si>
  <si>
    <t>1.0ml外旋冷冻管，管身唯一侧码，橙色盖，双色印刷，耐受温度：-196度~121度，无酶，无菌，50个/包, 20包/箱</t>
    <phoneticPr fontId="37" type="noConversion"/>
  </si>
  <si>
    <t>1.5ml externally rotated cryovial, white cap, two-color printing, resistance temperature: -196°C~121°C, enzyme-free, sterile, 50pcs/pack, 20bags/carton</t>
    <phoneticPr fontId="37" type="noConversion"/>
  </si>
  <si>
    <t>1.5ml 外旋冷冻管，白色盖，双色印刷，耐受温度：-196度~121度，无酶，无菌，50个/包, 20包/箱</t>
    <phoneticPr fontId="37" type="noConversion"/>
  </si>
  <si>
    <t>1.5ml externally rotated cryovial, red cap, two-color printing, resistance temperature: -196°C~121°C, enzyme-free, sterile, 50pcs/pack, 20bags/carton</t>
    <phoneticPr fontId="37" type="noConversion"/>
  </si>
  <si>
    <t>1.5ml外旋冷冻管，红色盖，双色印刷，耐受温度：-196度~121度，无酶，无菌，50个/包, 20包/箱</t>
    <phoneticPr fontId="37" type="noConversion"/>
  </si>
  <si>
    <t>1.5ml external spin cryovial, green cap, two-color printing, resistance temperature: -196°C~121°C, enzyme-free, sterile, 50pcs/pack, 20bags/carton</t>
    <phoneticPr fontId="37" type="noConversion"/>
  </si>
  <si>
    <t>1.5ml外旋冷冻管，绿色盖，双色印刷，耐受温度：-196度~121度，无酶，无菌，50个/包, 20包/箱</t>
    <phoneticPr fontId="37" type="noConversion"/>
  </si>
  <si>
    <t>1.5ml externally rotated cryovial, blue cap, two-color printing, resistance temperature: -196°C~121°C, enzyme-free, sterile, 50pcs/pack, 20bags/carton</t>
    <phoneticPr fontId="37" type="noConversion"/>
  </si>
  <si>
    <t>1.5ml 外旋冷冻管，蓝色盖，双色印刷，耐受温度：-196度~121度，无酶，无菌，50个/包, 20包/箱</t>
    <phoneticPr fontId="37" type="noConversion"/>
  </si>
  <si>
    <t>1.5ml externally rotated cryovial, yellow cap, two-color printing, resistance temperature: -196°C~121°C, enzyme-free, sterile, 50pcs/pack, 20bags/carton</t>
    <phoneticPr fontId="37" type="noConversion"/>
  </si>
  <si>
    <t>1.5ml外旋冷冻管，黄色盖，双色印刷，耐受温度：-196度~121度，无酶，无菌，50个/包, 20包/箱</t>
    <phoneticPr fontId="37" type="noConversion"/>
  </si>
  <si>
    <t>1.5ml externally rotated cryovial, purple cap, two-color printing, resistance temperature: -196°C~121°C, enzyme-free, sterile, 50pcs/pack, 20bags/carton</t>
    <phoneticPr fontId="37" type="noConversion"/>
  </si>
  <si>
    <t>1.5ml 外旋冷冻管，紫色盖，双色印刷，耐受温度：-196度~121度，无酶，无菌，50个/包, 20包/箱</t>
    <phoneticPr fontId="37" type="noConversion"/>
  </si>
  <si>
    <t>1.5ml externally rotated cryovial, orange cap, two-color printing, resistance temperature: -196°C~121°C, enzyme-free, sterile, 50pcs/pack, 20bags/carton</t>
    <phoneticPr fontId="37" type="noConversion"/>
  </si>
  <si>
    <t>1.5ml外旋冷冻管，橙色盖，双色印刷，耐受温度：-196度~121度，无酶，无菌，50个/包, 20包/箱</t>
    <phoneticPr fontId="37" type="noConversion"/>
  </si>
  <si>
    <t>1.5ml externally rotated cryovial, only side code on the tube body, white cap, two-color printing, resistance temperature: -196 degrees ~ 121 degrees, enzyme-free, sterile, 50 pcs/pack, 20 packs/carton</t>
    <phoneticPr fontId="37" type="noConversion"/>
  </si>
  <si>
    <t>1.5ml 外旋冷冻管，管身唯一侧码，白色盖，双色印刷，耐受温度：-196度~121度，无酶，无菌，50个/包, 20包/箱</t>
    <phoneticPr fontId="37" type="noConversion"/>
  </si>
  <si>
    <t>1.5ml externally rotated cryovial, unique side code of the tube body, red cap, two-color printing, resistance temperature: -196 degrees ~ 121 degrees, enzyme-free, sterile, 50 pcs/pack, 20 packs/carton</t>
    <phoneticPr fontId="37" type="noConversion"/>
  </si>
  <si>
    <t>1.5ml外旋冷冻管，管身唯一侧码，红色盖，双色印刷，耐受温度：-196度~121度，无酶，无菌，50个/包, 20包/箱</t>
    <phoneticPr fontId="37" type="noConversion"/>
  </si>
  <si>
    <t>1.5ml externally rotated cryovial, unique side code of the tube body, green cap, two-color printing, resistance temperature: -196 degrees ~ 121 degrees, enzyme-free, sterile, 50 pcs/pack, 20 packs/carton</t>
    <phoneticPr fontId="37" type="noConversion"/>
  </si>
  <si>
    <t>1.5ml外旋冷冻管，管身唯一侧码，绿色盖，双色印刷，耐受温度：-196度~121度，无酶，无菌，50个/包, 20包/箱</t>
    <phoneticPr fontId="37" type="noConversion"/>
  </si>
  <si>
    <t>1.5ml externally rotated cryovial, unique side code of the tube body, blue cap, two-color printing, resistance temperature: -196°C~121°C, enzyme-free, sterile, 50pcs/bag, 20 bags/carton</t>
    <phoneticPr fontId="37" type="noConversion"/>
  </si>
  <si>
    <t>1.5ml 外旋冷冻管，管身唯一侧码，蓝色盖，双色印刷，耐受温度：-196度~121度，无酶，无菌，50个/包, 20包/箱</t>
    <phoneticPr fontId="37" type="noConversion"/>
  </si>
  <si>
    <t>1.5ml externally rotated cryovial, only side code on the tube body, yellow cap, two-color printing, resistance temperature: -196 degrees ~ 121 degrees, enzyme-free, sterile, 50 pcs/pack, 20 packs/carton</t>
    <phoneticPr fontId="37" type="noConversion"/>
  </si>
  <si>
    <t>1.5ml外旋冷冻管，管身唯一侧码，黄色盖，双色印刷，耐受温度：-196度~121度，无酶，无菌，50个/包, 20包/箱</t>
    <phoneticPr fontId="37" type="noConversion"/>
  </si>
  <si>
    <t>1.5ml externally rotated cryovial, unique side code of the tube body, purple cap, two-color printing, resistance temperature: -196 degrees ~ 121 degrees, enzyme-free, sterile, 50pcs/pack, 20 bags/carton</t>
    <phoneticPr fontId="37" type="noConversion"/>
  </si>
  <si>
    <t>1.5ml 外旋冷冻管，管身唯一侧码，紫色盖，双色印刷，耐受温度：-196度~121度，无酶，无菌，50个/包, 20包/箱</t>
    <phoneticPr fontId="37" type="noConversion"/>
  </si>
  <si>
    <t>1.5ml externally rotated cryovial, unique side code of the tube body, orange cap, two-color printing, resistance temperature: -196°C~121°C, enzyme-free, sterile, 50pcs/pack, 20bags/carton</t>
    <phoneticPr fontId="37" type="noConversion"/>
  </si>
  <si>
    <t>1.5ml外旋冷冻管，管身唯一侧码，橙色盖，双色印刷，耐受温度：-196度~121度，无酶，无菌，50个/包, 20包/箱</t>
    <phoneticPr fontId="37" type="noConversion"/>
  </si>
  <si>
    <t>2.0ml external spin cryovial, scale 1.8ml, white cap, two-color printing, resistance temperature: -196 degrees ~ 121 degrees, enzyme-free, sterile, 50 pcs/pack, 20 packs/carton</t>
    <phoneticPr fontId="37" type="noConversion"/>
  </si>
  <si>
    <t>2.0ml 外旋冷冻管，刻度1.8ml，白色盖，双色印刷，耐受温度：-196度~121度，无酶，无菌，50个/包, 20包/箱</t>
    <phoneticPr fontId="37" type="noConversion"/>
  </si>
  <si>
    <t>2.0ml externally rotated cryovial, scale 1.8ml, red cap, two-color printing, resistance temperature: -196°C~121°C, enzyme-free, sterile, 50pcs/pack, 20 packs/carton</t>
    <phoneticPr fontId="37" type="noConversion"/>
  </si>
  <si>
    <t>2.0ml 外旋冷冻管，刻度1.8ml，红色盖，双色印刷，耐受温度：-196度~121度，无酶，无菌，50个/包, 20包/箱</t>
    <phoneticPr fontId="37" type="noConversion"/>
  </si>
  <si>
    <t>2.0ml externally rotated cryovial, scale 1.8ml, green cap, two-color printing, resistance temperature: -196°C~121°C, enzyme-free, sterile, 50pcs/pack, 20bags/carton</t>
    <phoneticPr fontId="37" type="noConversion"/>
  </si>
  <si>
    <t>2.0ml 外旋冷冻管，刻度1.8ml，绿色盖，双色印刷，耐受温度：-196度~121度，无酶，无菌，50个/包, 20包/箱</t>
    <phoneticPr fontId="37" type="noConversion"/>
  </si>
  <si>
    <t>2.0ml externally rotated cryovial, graduated 1.8ml, blue cap, two-color printing, resistance temperature: -196°C~121°C, enzyme-free, sterile, 50pcs/pack, 20bags/carton</t>
    <phoneticPr fontId="37" type="noConversion"/>
  </si>
  <si>
    <t>2.0ml 外旋冷冻管，刻度1.8ml，蓝色盖，双色印刷，耐受温度：-196度~121度，无酶，无菌，50个/包, 20包/箱</t>
    <phoneticPr fontId="37" type="noConversion"/>
  </si>
  <si>
    <t>2.0ml externally rotated cryovial, scale 1.8ml, yellow cap, two-color printing, resistance temperature: -196°C~121°C, enzyme-free, sterile, 50pcs/pack, 20pcs/carton</t>
    <phoneticPr fontId="37" type="noConversion"/>
  </si>
  <si>
    <t>2.0ml 外旋冷冻管，刻度1.8ml，黄色盖，双色印刷，耐受温度：-196度~121度，无酶，无菌，50个/包, 20包/箱</t>
    <phoneticPr fontId="37" type="noConversion"/>
  </si>
  <si>
    <t>2.0ml externally rotated cryovial, scale 1.8ml, purple cap, two-color printing, resistance temperature: -196°C~121°C, enzyme-free, sterile, 50pcs/pack, 20bags/carton</t>
    <phoneticPr fontId="37" type="noConversion"/>
  </si>
  <si>
    <t>2.0ml 外旋冷冻管，刻度1.8ml，紫色盖，双色印刷，耐受温度：-196度~121度，无酶，无菌，50个/包, 20包/箱</t>
    <phoneticPr fontId="37" type="noConversion"/>
  </si>
  <si>
    <t>2.0ml externally rotated cryovial, scale 1.8ml, orange cap, two-color printing, resistance temperature: -196°C~121°C, enzyme-free, sterile, 50pcs/pack, 20 packs/carton</t>
    <phoneticPr fontId="37" type="noConversion"/>
  </si>
  <si>
    <t>2.0ml 外旋冷冻管，刻度1.8ml，橙色盖，双色印刷，耐受温度：-196度~121度，无酶，无菌，50个/包, 20包/箱</t>
    <phoneticPr fontId="37" type="noConversion"/>
  </si>
  <si>
    <t>2.0ml externally rotated cryovial, scale 1.8ml, unique side code of tube body, white cap, two-color printing, resistance temperature: -196 degrees ~ 121 degrees, enzyme-free, sterile, 50 pcs/pack, 20 bags/carton</t>
    <phoneticPr fontId="37" type="noConversion"/>
  </si>
  <si>
    <t>2.0ml 外旋冷冻管，刻度1.8ml，管身唯一侧码，白色盖，双色印刷，耐受温度：-196度~121度，无酶，无菌，50个/包, 20包/箱</t>
    <phoneticPr fontId="37" type="noConversion"/>
  </si>
  <si>
    <t>2.0ml externally rotated cryovial, scale 1.8ml, unique side code of the tube body, red cap, two-color printing, resistance temperature: -196 degrees ~ 121 degrees, enzyme-free, sterile, 50 pcs/pack, 20 bags/carton</t>
    <phoneticPr fontId="37" type="noConversion"/>
  </si>
  <si>
    <t>2.0ml 外旋冷冻管，刻度1.8ml，管身唯一侧码，红色盖，双色印刷，耐受温度：-196度~121度，无酶，无菌，50个/包, 20包/箱</t>
    <phoneticPr fontId="37" type="noConversion"/>
  </si>
  <si>
    <t>2.0ml externally rotated cryovial, scale 1.8ml, unique side code of the tube body, green cap, two-color printing, resistance temperature: -196 degrees ~ 121 degrees, enzyme-free, sterile, 50 pcs/pack, 20 bags/carton</t>
    <phoneticPr fontId="37" type="noConversion"/>
  </si>
  <si>
    <t>2.0ml 外旋冷冻管，刻度1.8ml，管身唯一侧码，绿色盖，双色印刷，耐受温度：-196度~121度，无酶，无菌，50个/包, 20包/箱</t>
    <phoneticPr fontId="37" type="noConversion"/>
  </si>
  <si>
    <t>2.0ml externally rotated cryogenic tube, scale 1.8ml, unique side code of the tube body, blue cap, two-color printing, resistance temperature: -196 degrees ~ 121 degrees, enzyme-free, sterile, 50 pcs/pack, 20 packs/carton</t>
    <phoneticPr fontId="37" type="noConversion"/>
  </si>
  <si>
    <t>2.0ml 外旋冷冻管，刻度1.8ml，管身唯一侧码，蓝色盖，双色印刷，耐受温度：-196度~121度，无酶，无菌，50个/包, 20包/箱</t>
    <phoneticPr fontId="37" type="noConversion"/>
  </si>
  <si>
    <t>2.0ml externally rotated cryovial, scale 1.8ml, unique side code of the tube body, yellow cap, two-color printing, resistance temperature: -196 degrees ~ 121 degrees, enzyme-free, sterile, 50 pcs/pack, 20 packs/carton</t>
    <phoneticPr fontId="37" type="noConversion"/>
  </si>
  <si>
    <t>2.0ml 外旋冷冻管，刻度1.8ml，管身唯一侧码，黄色盖，双色印刷，耐受温度：-196度~121度，无酶，无菌，50个/包, 20包/箱</t>
    <phoneticPr fontId="37" type="noConversion"/>
  </si>
  <si>
    <t>2.0ml externally rotated cryovial, scale 1.8ml, unique side code of the tube body, purple cap, two-color printing, resistance temperature: -196°C~121°C, enzyme-free, sterile, 50pcs/pack, 20bags/carton</t>
    <phoneticPr fontId="37" type="noConversion"/>
  </si>
  <si>
    <t>2.0ml 外旋冷冻管，刻度1.8ml，管身唯一侧码，紫色盖，双色印刷，耐受温度：-196度~121度，无酶，无菌，50个/包, 20包/箱</t>
    <phoneticPr fontId="37" type="noConversion"/>
  </si>
  <si>
    <t>2.0ml externally rotated cryovial, scale 1.8ml, unique side code of the tube body, orange cap, two-color printing, resistance temperature: -196 degrees ~ 121 degrees, enzyme-free, sterile, 50 pcs/pack, 20 packs/carton</t>
    <phoneticPr fontId="37" type="noConversion"/>
  </si>
  <si>
    <t>2.0ml 外旋冷冻管，刻度1.8ml，管身唯一侧码，橙色盖，双色印刷，耐受温度：-196度~121度，无酶，无菌，50个/包, 20包/箱</t>
    <phoneticPr fontId="37" type="noConversion"/>
  </si>
  <si>
    <t>2.0ml externally rotated cryovial, scale 1.8ml, unique side code of the tube body, red cap, two-color printing, resistance temperature: -196 degrees ~ 121 degrees, enzyme-free, sterile, 50 pcs/pack, 20 packs/carton</t>
    <phoneticPr fontId="37" type="noConversion"/>
  </si>
  <si>
    <t>2.0ml internal rotation cryovial, scale 1.8ml, white cap, two-color printing, enzyme-free, sterile, tolerance temperature: -196°C~121°C, 50pcs/pack, 20bags/carton</t>
    <phoneticPr fontId="37" type="noConversion"/>
  </si>
  <si>
    <t>2.0ml 内旋冷冻管，刻度1.8ml，白色盖，双色印刷，无酶，无菌，耐受温度：-196度~121度，50个/包, 20包/箱</t>
    <phoneticPr fontId="37" type="noConversion"/>
  </si>
  <si>
    <t>2.0ml internal spin cryovial, scale 1.8ml, red cap, two-color printing, enzyme-free, sterile, tolerance temperature: -196°C~121°C, 50pcs/pack, 20bags/carton</t>
    <phoneticPr fontId="37" type="noConversion"/>
  </si>
  <si>
    <t>2.0ml 内旋冷冻管，刻度1.8ml，红色盖，双色印刷，无酶，无菌，耐受温度：-196度~121度，50个/包, 20包/箱</t>
    <phoneticPr fontId="37" type="noConversion"/>
  </si>
  <si>
    <t>2.0ml internal rotation cryovial, scale 1.8ml, green cap, two-color printing, enzyme-free, sterile, resistance temperature: -196°C~121°C, 50pcs/pack, 20bags/carton</t>
    <phoneticPr fontId="37" type="noConversion"/>
  </si>
  <si>
    <t>2.0ml 内旋冷冻管，刻度1.8ml，绿色盖，双色印刷，无酶，无菌，耐受温度：-196度~121度，50个/包, 20包/箱</t>
    <phoneticPr fontId="37" type="noConversion"/>
  </si>
  <si>
    <t>2.0ml internal rotation cryovial, scale 1.8ml, blue cap, two-color printing, enzyme-free, sterile, tolerance temperature: -196°C~121°C, 50pcs/pack, 20bags/carton</t>
    <phoneticPr fontId="37" type="noConversion"/>
  </si>
  <si>
    <t>2.0ml 内旋冷冻管，刻度1.8ml，蓝色盖，双色印刷，无酶，无菌，耐受温度：-196度~121度，50个/包, 20包/箱</t>
    <phoneticPr fontId="37" type="noConversion"/>
  </si>
  <si>
    <t>2.0ml internal rotation cryovial, scale 1.8ml, yellow cap, two-color printing, enzyme-free, sterile, tolerance temperature: -196°C~121°C, 50pcs/pack, 20bags/carton</t>
    <phoneticPr fontId="37" type="noConversion"/>
  </si>
  <si>
    <t>2.0ml 内旋冷冻管，刻度1.8ml，黄色盖，双色印刷，无酶，无菌，耐受温度：-196度~121度，50个/包, 20包/箱</t>
    <phoneticPr fontId="37" type="noConversion"/>
  </si>
  <si>
    <t>2.0ml internal spin cryovial, scale 1.8ml, purple cap, two-color printing, enzyme-free, sterile, resistance temperature: -196 degrees ~ 121 degrees, 50 pcs/pack, 20 bags/carton</t>
    <phoneticPr fontId="37" type="noConversion"/>
  </si>
  <si>
    <t>2.0ml 内旋冷冻管，刻度1.8ml，紫色盖，双色印刷，无酶，无菌，耐受温度：-196度~121度，50个/包, 20包/箱</t>
    <phoneticPr fontId="37" type="noConversion"/>
  </si>
  <si>
    <t>2.0ml internal rotation cryovial, scale 1.8ml, orange cap, two-color printing, enzyme-free, sterile, resistance temperature: -196°C~121°C, 50pcs/pack, 20bags/carton</t>
    <phoneticPr fontId="37" type="noConversion"/>
  </si>
  <si>
    <t>2.0ml 内旋冷冻管，刻度1.8ml，橙色盖，双色印刷，无酶，无菌，耐受温度：-196度~121度，50个/包, 20包/箱</t>
    <phoneticPr fontId="37" type="noConversion"/>
  </si>
  <si>
    <t>2.0ml internal rotation cryovial, scale 1.8ml, unique side code of the tube body, white cap, two-color printing, resistance temperature: -196 degrees ~ 121 degrees, enzyme-free, sterile, 50 pcs/pack, 20 packs/carton</t>
    <phoneticPr fontId="37" type="noConversion"/>
  </si>
  <si>
    <t>2.0ml 内旋冷冻管，刻度1.8ml，管身唯一侧码，白色盖，双色印刷，耐受温度：-196度~121度，无酶，无菌，50个/包, 20包/箱</t>
    <phoneticPr fontId="37" type="noConversion"/>
  </si>
  <si>
    <t>2.0ml internal rotation cryovial, scale 1.8ml, unique side code of the tube body, red cap, two-color printing, resistance temperature: -196 degrees ~ 121 degrees, enzyme-free, sterile, 50 pcs/pack, 20 bags/carton</t>
    <phoneticPr fontId="37" type="noConversion"/>
  </si>
  <si>
    <t>2.0ml 内旋冷冻管，刻度1.8ml，管身唯一侧码，红色盖，双色印刷，耐受温度：-196度~121度，无酶，无菌，50个/包, 20包/箱</t>
    <phoneticPr fontId="37" type="noConversion"/>
  </si>
  <si>
    <t>2.0ml internal rotation cryovial, scale 1.8ml, unique side code of the tube body, green cap, two-color printing, resistance temperature: -196 degrees ~ 121 degrees, enzyme-free, sterile, 50 pcs/pack, 20 bags/carton</t>
    <phoneticPr fontId="37" type="noConversion"/>
  </si>
  <si>
    <t>2.0ml 内旋冷冻管，刻度1.8ml，管身唯一侧码，绿色盖，双色印刷，耐受温度：-196度~121度，无酶，无菌，50个/包, 20包/箱</t>
    <phoneticPr fontId="37" type="noConversion"/>
  </si>
  <si>
    <t>2.0ml internal rotation cryovial, scale 1.8ml, unique side code of the tube body, blue cap, two-color printing, resistance temperature: -196 degrees ~ 121 degrees, enzyme-free, sterile, 50 pcs/pack, 20 bags/carton</t>
    <phoneticPr fontId="37" type="noConversion"/>
  </si>
  <si>
    <t>2.0ml 内旋冷冻管，刻度1.8ml，管身唯一侧码，蓝色盖，双色印刷，耐受温度：-196度~121度，无酶，无菌，50个/包, 20包/箱</t>
    <phoneticPr fontId="37" type="noConversion"/>
  </si>
  <si>
    <t>2.0ml internal rotation cryovial, scale 1.8ml, only side code of the tube body, yellow cap, two-color printing, resistance temperature: -196 degrees ~ 121 degrees, enzyme-free, sterile, 50 pcs/pack, 20 packs/carton</t>
    <phoneticPr fontId="37" type="noConversion"/>
  </si>
  <si>
    <t>2.0ml 内旋冷冻管，刻度1.8ml，管身唯一侧码，黄色盖，双色印刷，耐受温度：-196度~121度，无酶，无菌，50个/包, 20包/箱</t>
    <phoneticPr fontId="37" type="noConversion"/>
  </si>
  <si>
    <t>2.0ml internal rotation cryovial, scale 1.8ml, unique side code of the tube body, purple cap, two-color printing, resistance temperature: -196 degrees ~ 121 degrees, enzyme-free, sterile, 50 pcs/pack, 20 bags/carton</t>
    <phoneticPr fontId="37" type="noConversion"/>
  </si>
  <si>
    <t>2.0ml 内旋冷冻管，刻度1.8ml，管身唯一侧码，紫色盖，双色印刷，耐受温度：-196度~121度，无酶，无菌，50个/包, 20包/箱</t>
    <phoneticPr fontId="37" type="noConversion"/>
  </si>
  <si>
    <t>2.0ml internal rotation cryovial, scale 1.8ml, unique side code of the tube body, orange cap, two-color printing, resistance temperature: -196 degrees ~ 121 degrees, enzyme-free, sterile, 50 pcs/pack, 20 packs/carton</t>
    <phoneticPr fontId="37" type="noConversion"/>
  </si>
  <si>
    <t>2.0ml 内旋冷冻管，刻度1.8ml，管身唯一侧码，橙色盖，双色印刷，耐受温度：-196度~121度，无酶，无菌，50个/包, 20包/箱</t>
    <phoneticPr fontId="37" type="noConversion"/>
  </si>
  <si>
    <t>2.0ml internal spin cryovial, scale 1.8ml, white cap, with lid stopper, two-color printing, resistance temperature: -196°C~121°C, enzyme-free, sterile, 50pcs/pack, 20 bags/carton</t>
    <phoneticPr fontId="37" type="noConversion"/>
  </si>
  <si>
    <t>2.0ml 内旋冷冻管，刻度1.8ml，白色盖，带盖塞，双色印刷，耐受温度：-196度~121度，无酶，无菌，50个/包, 20包/箱</t>
    <phoneticPr fontId="37" type="noConversion"/>
  </si>
  <si>
    <t>2.0ml internal rotation cryovial, scale 1.8ml, red cap, with lid plug, two-color printing, resistance temperature: -196°C~121°C, enzyme-free, sterile, 50pcs/pack, 20bags/carton</t>
    <phoneticPr fontId="37" type="noConversion"/>
  </si>
  <si>
    <t>2.0ml 内旋冷冻管，刻度1.8ml，红色盖，带盖塞，双色印刷，耐受温度：-196度~121度，无酶，无菌，50个/包, 20包/箱</t>
    <phoneticPr fontId="37" type="noConversion"/>
  </si>
  <si>
    <t>2.0ml internal rotation cryovial, scale 1.8ml, green cap, with lid plug, two-color printing, resistance temperature: -196°C~121°C, enzyme-free, sterile, 50pcs/pack, 20bags/carton</t>
    <phoneticPr fontId="37" type="noConversion"/>
  </si>
  <si>
    <t>2.0ml 内旋冷冻管，刻度1.8ml，绿色盖，带盖塞，双色印刷，耐受温度：-196度~121度，无酶，无菌，50个/包, 20包/箱</t>
    <phoneticPr fontId="37" type="noConversion"/>
  </si>
  <si>
    <t>2.0ml internal spin cryovial, scale 1.8ml, blue cap, with lid stopper, two-color printing, resistance temperature: -196°C~121°C, enzyme-free, sterile, 50pcs/pack, 20bags/carton</t>
    <phoneticPr fontId="37" type="noConversion"/>
  </si>
  <si>
    <t>2.0ml 内旋冷冻管，刻度1.8ml，蓝色盖，带盖塞，双色印刷，耐受温度：-196度~121度，无酶，无菌，50个/包, 20包/箱</t>
    <phoneticPr fontId="37" type="noConversion"/>
  </si>
  <si>
    <t>2.0ml internal spin cryovial, scale 1.8ml, yellow cap, with lid plug, two-color printing, resistance temperature: -196°C~121°C, enzyme-free, sterile, 50pcs/pack, 20bags/carton</t>
    <phoneticPr fontId="37" type="noConversion"/>
  </si>
  <si>
    <t>2.0ml 内旋冷冻管，刻度1.8ml，黄色盖，带盖塞，双色印刷，耐受温度：-196度~121度，无酶，无菌，50个/包, 20包/箱</t>
    <phoneticPr fontId="37" type="noConversion"/>
  </si>
  <si>
    <t>2.0ml internal rotation cryovial, scale 1.8ml, purple cap, with lid stopper, two-color printing, resistance temperature: -196°C~121°C, enzyme-free, sterile, 50pcs/pack, 20bags/carton</t>
    <phoneticPr fontId="37" type="noConversion"/>
  </si>
  <si>
    <t>2.0ml 内旋冷冻管，刻度1.8ml，紫色盖，带盖塞，双色印刷，耐受温度：-196度~121度，无酶，无菌，50个/包, 20包/箱</t>
    <phoneticPr fontId="37" type="noConversion"/>
  </si>
  <si>
    <t>2.0ml internal rotation cryovial, graduated 1.8ml, orange cap, with lid plug, two-color printing, resistance temperature: -196°C~121°C, enzyme-free, sterile, 50pcs/pack, 20bags/carton</t>
    <phoneticPr fontId="37" type="noConversion"/>
  </si>
  <si>
    <t>2.0ml 内旋冷冻管，刻度1.8ml，橙色盖，带盖塞，双色印刷，耐受温度：-196度~121度，无酶，无菌，50个/包, 20包/箱</t>
    <phoneticPr fontId="37" type="noConversion"/>
  </si>
  <si>
    <t>2.0ml internal spin cryovial, only side code on the tube body, white cap, with lid plug, two-color printing, resistance temperature: -196 degrees Celsius ~ 121 degrees Celsius, tolerance temperature: -196 degrees Celsius ~ 121 degrees Celsius, enzyme-free, sterile, 50 pcs/pack, 20 bags/carton</t>
    <phoneticPr fontId="37" type="noConversion"/>
  </si>
  <si>
    <t>2.0ml 内旋冷冻管，管身唯一侧码，白色盖，带盖塞，双色印刷，耐受温度：-196度~121度，耐受温度：-196度~121度，无酶，无菌，50个/包, 20包/箱</t>
    <phoneticPr fontId="37" type="noConversion"/>
  </si>
  <si>
    <t>2.0ml internal rotation cryovial, scale 1.8ml, unique side code of the tube body, red cap, with lid plug, two-color printing, resistance temperature: -196 degrees ~ 121 degrees, enzyme-free, sterile, 50 pcs/pack, 20 packs/carton</t>
    <phoneticPr fontId="37" type="noConversion"/>
  </si>
  <si>
    <t>2.0ml 内旋冷冻管，刻度1.8ml，管身唯一侧码，红色盖，带盖塞，双色印刷，耐受温度：-196度~121度，无酶，无菌，50个/包, 20包/箱</t>
    <phoneticPr fontId="37" type="noConversion"/>
  </si>
  <si>
    <t>2.0ml internal spin cryovial, scale 1.8ml, unique side code of the tube body, green cap, with lid plug, two-color printing, resistance temperature: -196°C~121°C, enzyme-free, sterile, 50pcs/pack, 20bags/carton</t>
    <phoneticPr fontId="37" type="noConversion"/>
  </si>
  <si>
    <t>2.0ml 内旋冷冻管，刻度1.8ml，管身唯一侧码，绿色盖，带盖塞，双色印刷，耐受温度：-196度~121度，无酶，无菌，50个/包, 20包/箱</t>
    <phoneticPr fontId="37" type="noConversion"/>
  </si>
  <si>
    <t>2.0ml internal rotation cryovial, scale 1.8ml, unique side code of the tube body, blue cap, with lid plug, two-color printing, resistance temperature: -196 degrees ~ 121 degrees, enzyme-free, sterile, 50pcs/pack, 20 bags/carton</t>
    <phoneticPr fontId="37" type="noConversion"/>
  </si>
  <si>
    <t>2.0ml 内旋冷冻管，刻度1.8ml，管身唯一侧码，蓝色盖，带盖塞，双色印刷，耐受温度：-196度~121度，无酶，无菌，50个/包, 20包/箱</t>
    <phoneticPr fontId="37" type="noConversion"/>
  </si>
  <si>
    <t>2.0ml internal spin cryovial, scale 1.8ml, unique side code of the tube body, yellow cap, with lid plug, two-color printing, resistance temperature: -196 degrees ~ 121 degrees, enzyme-free, sterile, 50pcs/pack, 20 bags/carton</t>
    <phoneticPr fontId="37" type="noConversion"/>
  </si>
  <si>
    <t>2.0ml 内旋冷冻管，刻度1.8ml，管身唯一侧码，黄色盖，带盖塞，双色印刷，耐受温度：-196度~121度，无酶，无菌，50个/包, 20包/箱</t>
    <phoneticPr fontId="37" type="noConversion"/>
  </si>
  <si>
    <t>2.0ml internal spin cryovial, scale 1.8ml, unique side code of the tube body, purple cap, with lid plug, two-color printing, resistance temperature: -196 degrees ~ 121 degrees, enzyme-free, sterile, 50 pcs/pack, 20 bags/carton</t>
    <phoneticPr fontId="37" type="noConversion"/>
  </si>
  <si>
    <t>2.0ml 内旋冷冻管，刻度1.8ml，管身唯一侧码，紫色盖，带盖塞，双色印刷，耐受温度：-196度~121度，无酶，无菌，50个/包, 20包/箱</t>
    <phoneticPr fontId="37" type="noConversion"/>
  </si>
  <si>
    <t>2.0ml internal rotation cryovial, scale 1.8ml, unique side code of the tube body, orange cap, with lid plug, two-color printing, resistance temperature: -196 degrees ~ 121 degrees, enzyme-free, sterile, 50 pcs/pack, 20 bags/carton</t>
    <phoneticPr fontId="37" type="noConversion"/>
  </si>
  <si>
    <t>2.0ml 内旋冷冻管，刻度1.8ml，管身唯一侧码，橙色盖，带盖塞，双色印刷，耐受温度：-196度~121度，无酶，无菌，50个/包, 20包/箱</t>
    <phoneticPr fontId="37" type="noConversion"/>
  </si>
  <si>
    <t>5.0 Externally rotated cryovials, white automatic lid, withstand temperature: -196°C~121°C, enzyme-free, sterile, 50pcs/pack, 5bags/box, 4 boxes/carton</t>
    <phoneticPr fontId="37" type="noConversion"/>
  </si>
  <si>
    <t>5.0 外旋冷冻管，白色自动化盖，耐受温度：-196度~121度，无酶，无菌，50个/包, 5包/盒，4盒/箱</t>
    <phoneticPr fontId="37" type="noConversion"/>
  </si>
  <si>
    <t>5.0 Externally rotated cryovial, red automatic lid, resistance temperature: -196°C~121°C, enzyme-free, sterile, 50pcs/pack, 5bags/box, 4 boxes/carton</t>
    <phoneticPr fontId="37" type="noConversion"/>
  </si>
  <si>
    <t>5.0 外旋冷冻管，红色自动化盖，耐受温度：-196度~121度，无酶，无菌，50个/包, 5包/盒，4盒/箱</t>
    <phoneticPr fontId="37" type="noConversion"/>
  </si>
  <si>
    <t>5.0 Externally rotated cryovial, green automatic lid, withstand temperature: -196°C~121°C, enzyme-free, sterile, 50pcs/pack, 5bags/box, 4 boxes/carton</t>
    <phoneticPr fontId="37" type="noConversion"/>
  </si>
  <si>
    <t>5.0 外旋冷冻管，绿色自动化盖，耐受温度：-196度~121度，无酶，无菌，50个/包, 5包/盒，4盒/箱</t>
    <phoneticPr fontId="37" type="noConversion"/>
  </si>
  <si>
    <t>5.0 Externally rotated cryovial, blue automatic lid, resistance temperature: -196°C~121°C, enzyme-free, sterile, 50pcs/pack, 5bags/box, 4 boxes/carton</t>
    <phoneticPr fontId="37" type="noConversion"/>
  </si>
  <si>
    <t>5.0 外旋冷冻管，蓝色自动化盖，耐受温度：-196度~121度，无酶，无菌，50个/包, 5包/盒，4盒/箱</t>
    <phoneticPr fontId="37" type="noConversion"/>
  </si>
  <si>
    <t>5.0 Externally rotated cryovial, yellow automatic lid, resistance temperature: -196°C~121°C, enzyme-free, sterile, 50pcs/pack, 5bags/box, 4 boxes/carton</t>
    <phoneticPr fontId="37" type="noConversion"/>
  </si>
  <si>
    <t>5.0 外旋冷冻管，黄色自动化盖，耐受温度：-196度~121度，无酶，无菌，50个/包, 5包/盒，4盒/箱</t>
    <phoneticPr fontId="37" type="noConversion"/>
  </si>
  <si>
    <t>5.0 Externally rotated cryovial, purple automatic lid, resistance temperature: -196°C~121°C, enzyme-free, sterile, 50pcs/pack, 5bags/box, 4 boxes/carton</t>
    <phoneticPr fontId="37" type="noConversion"/>
  </si>
  <si>
    <t>5.0 外旋冷冻管，紫色自动化盖，耐受温度：-196度~121度，无酶，无菌，50个/包, 5包/盒，4盒/箱</t>
    <phoneticPr fontId="37" type="noConversion"/>
  </si>
  <si>
    <t>5.0 externally rotated cryovial, orange automatic lid, withstand temperature: -196°C~121°C, enzyme-free, sterile, 50pcs/pack, 5bags/box, 4 boxes/carton</t>
    <phoneticPr fontId="37" type="noConversion"/>
  </si>
  <si>
    <t>5.0 外旋冷冻管，橙色自动化盖，耐受温度：-196度~121度，无酶，无菌，50个/包, 5包/盒，4盒/箱</t>
    <phoneticPr fontId="37" type="noConversion"/>
  </si>
  <si>
    <t>5.0ml externally rotated cryovial, scale 4.5ml, unique side code of tube body, white cap, two-color printing, resistance temperature: -196°C~121°C, enzyme-free, sterile, 50pcs/pack, 20bags/carton</t>
    <phoneticPr fontId="37" type="noConversion"/>
  </si>
  <si>
    <t>5.0ml 外旋冷冻管，刻度4.5ml，管身唯一侧码，白色盖，双色印刷，耐受温度：-196度~121度，无酶，无菌，50个/包, 20包/箱</t>
    <phoneticPr fontId="37" type="noConversion"/>
  </si>
  <si>
    <t>5.0ml externally rotated cryovial, scale 4.5ml, unique side code of the tube body, red cap, two-color printing, resistance temperature: -196°C~121°C, enzyme-free, sterile, 50pcs/pack, 20bags/carton</t>
    <phoneticPr fontId="37" type="noConversion"/>
  </si>
  <si>
    <t>5.0ml 外旋冷冻管，刻度4.5ml，管身唯一侧码，红色盖，双色印刷，耐受温度：-196度~121度，无酶，无菌，50个/包, 20包/箱</t>
    <phoneticPr fontId="37" type="noConversion"/>
  </si>
  <si>
    <t>5.0ml externally rotated cryovial, scale 4.5ml, unique side code of the tube body, green cap, two-color printing, resistance temperature: -196 degrees ~ 121 degrees, enzyme-free, sterile, 50 pcs/pack, 20 bags/carton</t>
    <phoneticPr fontId="37" type="noConversion"/>
  </si>
  <si>
    <t>5.0ml 外旋冷冻管，刻度4.5ml，管身唯一侧码，绿色盖，双色印刷，耐受温度：-196度~121度，无酶，无菌，50个/包, 20包/箱</t>
    <phoneticPr fontId="37" type="noConversion"/>
  </si>
  <si>
    <t>5.0ml externally rotated cryovial, scale 4.5ml, unique side code of the tube body, blue cap, two-color printing, resistance temperature: -196 degrees ~ 121 degrees, enzyme-free, sterile, 50 pcs/pack, 20 bags/carton</t>
    <phoneticPr fontId="37" type="noConversion"/>
  </si>
  <si>
    <t>5.0ml 外旋冷冻管，刻度4.5ml，管身唯一侧码，蓝色盖，双色印刷，耐受温度：-196度~121度，无酶，无菌，50个/包, 20包/箱</t>
    <phoneticPr fontId="37" type="noConversion"/>
  </si>
  <si>
    <t>5.0ml external spin cryovial, scale 4.5ml, unique side code of tube body, yellow cap, two-color printing, resistance temperature: -196 degrees ~ 121 degrees, enzyme-free, sterile, 50 pcs/pack, 20 bags/carton</t>
    <phoneticPr fontId="37" type="noConversion"/>
  </si>
  <si>
    <t>5.0ml 外旋冷冻管，刻度4.5ml，管身唯一侧码，黄色盖，双色印刷，耐受温度：-196度~121度，无酶，无菌，50个/包, 20包/箱</t>
    <phoneticPr fontId="37" type="noConversion"/>
  </si>
  <si>
    <t>5.0ml externally rotated cryovial, scale 4.5ml, unique side code of the tube body, purple cap, two-color printing, resistance temperature: -196 degrees ~ 121 degrees, enzyme-free, sterile, 50 pcs/pack, 20 packs/carton</t>
    <phoneticPr fontId="37" type="noConversion"/>
  </si>
  <si>
    <t>5.0ml 外旋冷冻管，刻度4.5ml，管身唯一侧码，紫色盖，双色印刷，耐受温度：-196度~121度，无酶，无菌，50个/包, 20包/箱</t>
    <phoneticPr fontId="37" type="noConversion"/>
  </si>
  <si>
    <t>5.0ml externally rotated cryovial, scale 4.5ml, unique side code of the tube body, orange cap, two-color printing, resistance temperature: -196 degrees ~ 121 degrees, enzyme-free, sterile, 50 pcs/pack, 20 packs/carton</t>
    <phoneticPr fontId="37" type="noConversion"/>
  </si>
  <si>
    <t>5.0ml 外旋冷冻管，刻度4.5ml，管身唯一侧码，橙色盖，双色印刷，耐受温度：-196度~121度，无酶，无菌，50个/包, 20包/箱</t>
    <phoneticPr fontId="37" type="noConversion"/>
  </si>
  <si>
    <t>White lid plug, suitable for 1.8 internal rotation cryopreservation tube cap, withstand temperature: -196 degrees ~ 121 degrees, 200 pcs/bag, 10 bags/carton</t>
    <phoneticPr fontId="37" type="noConversion"/>
  </si>
  <si>
    <t>白色盖塞，适配1.8内旋冻存管盖，耐受温度：-196度~121度，200个/包，10包/箱</t>
    <phoneticPr fontId="37" type="noConversion"/>
  </si>
  <si>
    <t>Red lid plug, suitable for 1.8 internally screwed cryopreservation tube cap, withstand temperature: -196 degrees ~ 121 degrees, 200 pcs/bag, 10 bags/carton</t>
    <phoneticPr fontId="37" type="noConversion"/>
  </si>
  <si>
    <t>红色盖塞，适配1.8内旋冻存管盖，耐受温度：-196度~121度，200个/包，10包/箱</t>
    <phoneticPr fontId="37" type="noConversion"/>
  </si>
  <si>
    <t>Green lid plug, suitable for 1.8 internal rotation cryopreservation tube cap, withstand temperature: -196 degrees ~ 121 degrees, 200 pcs/bag, 10 bags/carton</t>
    <phoneticPr fontId="37" type="noConversion"/>
  </si>
  <si>
    <t>绿色盖塞，适配1.8内旋冻存管盖，耐受温度：-196度~121度，200个/包，10包/箱</t>
    <phoneticPr fontId="37" type="noConversion"/>
  </si>
  <si>
    <t>Blue lid plug, suitable for 1.8 internal rotation cryopreservation tube cap, withstand temperature: -196 degrees ~ 121 degrees, 200 pcs/bag, 10 bags/carton</t>
    <phoneticPr fontId="37" type="noConversion"/>
  </si>
  <si>
    <t>蓝色盖塞，适配1.8内旋冻存管盖，耐受温度：-196度~121度，200个/包，10包/箱</t>
    <phoneticPr fontId="37" type="noConversion"/>
  </si>
  <si>
    <t>Yellow lid plug, suitable for 1.8 internal rotation cryopreservation tube cap, withstand temperature: -196 degrees ~ 121 degrees, 200 pcs/bag, 10 bags/carton</t>
    <phoneticPr fontId="37" type="noConversion"/>
  </si>
  <si>
    <t>黄色盖塞，适配1.8内旋冻存管盖，耐受温度：-196度~121度，200个/包，10包/箱</t>
    <phoneticPr fontId="37" type="noConversion"/>
  </si>
  <si>
    <t>Purple lid plug, suitable for 1.8 internal rotation cryopreservation tube cap, withstand temperature: -196 degrees ~ 121 degrees, 200 pcs/bag, 10 bags/carton</t>
    <phoneticPr fontId="37" type="noConversion"/>
  </si>
  <si>
    <t>紫色盖塞，适配1.8内旋冻存管盖，耐受温度：-196度~121度，200个/包，10包/箱</t>
    <phoneticPr fontId="37" type="noConversion"/>
  </si>
  <si>
    <t>0.5ml externally rotated cryovial, white cap, enzyme-free, sterile, bottom QR code, tube body barcode + digital clear code, three codes in one, resistance temperature: -196 degrees ~ 121 degrees, 50 pieces/pack, 10 packs/box, 2 boxes/carton</t>
    <phoneticPr fontId="37" type="noConversion"/>
  </si>
  <si>
    <t>0.5ml 外旋冷冻管，白色盖，无酶，无菌，底部二维码，管身条形码+数字明码，三码合一，耐受温度：-196度~121度，50支/包，10包/盒，2盒/箱</t>
    <phoneticPr fontId="37" type="noConversion"/>
  </si>
  <si>
    <t>0.5ml external spin cryovial, red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</si>
  <si>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外旋冷冻管，红色盖，无酶，无菌，底部二维码，管身条形码+数字明码，三码合一，耐受温度：-196度~121度，50支/包，10包/盒，2盒/箱</t>
    <phoneticPr fontId="37" type="noConversion"/>
  </si>
  <si>
    <t>0.5ml external spin cryovial, green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</si>
  <si>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外旋冷冻管，绿色盖，无酶，无菌，底部二维码，管身条形码+数字明码，三码合一，耐受温度：-196度~121度，50支/包，10包/盒，2盒/箱</t>
    <phoneticPr fontId="37" type="noConversion"/>
  </si>
  <si>
    <t>0.5ml externally rotated cryovial, blue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</si>
  <si>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外旋冷冻管，蓝色盖，无酶，无菌，底部二维码，管身条形码+数字明码，三码合一，耐受温度：-196度~121度，50支/包，10包/盒，2盒/箱</t>
    <phoneticPr fontId="37" type="noConversion"/>
  </si>
  <si>
    <t>0.5ml externally rotated cryovial, yellow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</si>
  <si>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外旋冷冻管，黄色盖，无酶，无菌，底部二维码，管身条形码+数字明码，三码合一，耐受温度：-196度~121度，50支/包，10包/盒，2盒/箱</t>
    <phoneticPr fontId="37" type="noConversion"/>
  </si>
  <si>
    <t>0.5ml externally rotated cryovial, purple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</si>
  <si>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外旋冷冻管，紫色盖，无酶，无菌，底部二维码，管身条形码+数字明码，三码合一，耐受温度：-196度~121度，50支/包，10包/盒，2盒/箱</t>
    <phoneticPr fontId="37" type="noConversion"/>
  </si>
  <si>
    <t>0.5ml external rotation cryovial, orange cap, enzyme-free, sterile, bottom QR code, tube body barcode + digital clear code, three codes in one, resistance temperature: -196 degrees ~ 121 degrees, 50 pieces/pack, 10 packs/box, 2 boxes/carton</t>
    <phoneticPr fontId="37" type="noConversion"/>
  </si>
  <si>
    <t>0.5ml 外旋冷冻管，橙色盖，无酶，无菌，底部二维码，管身条形码+数字明码，三码合一，耐受温度：-196度~121度，50支/包，10包/盒，2盒/箱</t>
    <phoneticPr fontId="37" type="noConversion"/>
  </si>
  <si>
    <t>1.5ml externally rotated cryovial, white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</si>
  <si>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外旋冷冻管，白色盖，无酶，无菌，底部二维码，管身条形码+数字明码，三码合一，耐受温度：-196度~121度，50支/包，10包/盒，2盒/箱</t>
    <phoneticPr fontId="37" type="noConversion"/>
  </si>
  <si>
    <t>1.5ml externally rotated cryovial, red cap, enzyme-free, sterile, bottom QR code, tube barcode + digital clear code, three codes in one, withstand temperature: -196 degrees ~ 121 degrees, 50 pieces/pack, 10 packs/box, 2 boxes/carton</t>
    <phoneticPr fontId="37" type="noConversion"/>
  </si>
  <si>
    <t>1.5ml 外旋冷冻管，红色盖，无酶，无菌，底部二维码，管身条形码+数字明码，三码合一，耐受温度：-196度~121度，50支/包，10包/盒，2盒/箱</t>
    <phoneticPr fontId="37" type="noConversion"/>
  </si>
  <si>
    <t>1.5ml externally rotated cryovial, green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</si>
  <si>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外旋冷冻管，绿色盖，无酶，无菌，底部二维码，管身条形码+数字明码，三码合一，耐受温度：-196度~121度，50支/包，10包/盒，2盒/箱</t>
    <phoneticPr fontId="37" type="noConversion"/>
  </si>
  <si>
    <t>1.5ml externally rotated cryovial, blue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</si>
  <si>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外旋冷冻管，蓝色盖，无酶，无菌，底部二维码，管身条形码+数字明码，三码合一，耐受温度：-196度~121度，50支/包，10包/盒，2盒/箱</t>
    <phoneticPr fontId="37" type="noConversion"/>
  </si>
  <si>
    <t>1.5ml externally rotated cryovial, yellow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</si>
  <si>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外旋冷冻管，黄色盖，无酶，无菌，底部二维码，管身条形码+数字明码，三码合一，耐受温度：-196度~121度，50支/包，10包/盒，2盒/箱</t>
    <phoneticPr fontId="37" type="noConversion"/>
  </si>
  <si>
    <t>1.5ml externally rotated cryovial, purple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</si>
  <si>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外旋冷冻管，紫色盖，无酶，无菌，底部二维码，管身条形码+数字明码，三码合一，耐受温度：-196度~121度，50支/包，10包/盒，2盒/箱</t>
    <phoneticPr fontId="37" type="noConversion"/>
  </si>
  <si>
    <t>1.5ml externally rotated cryovial, orange cap, enzyme-free, sterile, bottom QR code, tube body barcode + digital clear code, three-in-one, withstand temperature: -196 degrees ~ 121 degrees, 50 pieces/pack, 10 packs/box, 2 boxes/carton</t>
    <phoneticPr fontId="37" type="noConversion"/>
  </si>
  <si>
    <t>1.5ml 外旋冷冻管，橙色盖，无酶，无菌，底部二维码，管身条形码+数字明码，三码合一，耐受温度：-196度~121度，50支/包，10包/盒，2盒/箱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</si>
  <si>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white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</si>
  <si>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外旋冷冻管，刻度1.8ml，白色盖，无酶，无菌，底部二维码，管身条形码+数字明码，三码合一，耐受温度：-196度~121度，50支/包，10包/盒，2盒/箱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</si>
  <si>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red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</si>
  <si>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外旋冷冻管，刻度1.8ml，红色盖，无酶，无菌，底部二维码，管身条形码+数字明码，三码合一，耐受温度：-196度~121度，50支/包，10包/盒，2盒/箱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</si>
  <si>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green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</si>
  <si>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外旋冷冻管，刻度1.8ml，绿色盖，无酶，无菌，底部二维码，管身条形码+数字明码，三码合一，耐受温度：-196度~121度，50支/包，10包/盒，2盒/箱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</si>
  <si>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blue cap, enzyme-free, sterile, bottom QR code, tube body barcode + digital clear code, three codes in one, withstand temperature: -196 degrees ~ 121 degrees, 50 pieces/pack, 10 packs/box, 2 boxes/box</t>
    <phoneticPr fontId="37" type="noConversion"/>
  </si>
  <si>
    <t>2.0ml 外旋冷冻管，刻度1.8ml，蓝色盖，无酶，无菌，底部二维码，管身条形码+数字明码，三码合一，耐受温度：-196度~121度，50支/包，10包/盒，2盒/箱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</si>
  <si>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yellow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</si>
  <si>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外旋冷冻管，刻度1.8ml，黄色盖，无酶，无菌，底部二维码，管身条形码+数字明码，三码合一，耐受温度：-196度~121度，50支/包，10包/盒，2盒/箱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</si>
  <si>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purple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</si>
  <si>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外旋冷冻管，刻度1.8ml，紫色盖，无酶，无菌，底部二维码，管身条形码+数字明码，三码合一，耐受温度：-196度~121度，50支/包，10包/盒，2盒/箱</t>
    <phoneticPr fontId="37" type="noConversion"/>
  </si>
  <si>
    <t>2.0ml externally rotated cryovial, scale 1.8ml, orange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</si>
  <si>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外旋冷冻管，刻度1.8ml，橙色盖，无酶，无菌，底部二维码，管身条形码+数字明码，三码合一，耐受温度：-196度~121度，50支/包，10包/盒，2盒/箱</t>
    <phoneticPr fontId="37" type="noConversion"/>
  </si>
  <si>
    <t>2.0ml internal rotation cryovial, scale 1.8ml, white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</si>
  <si>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内旋冷冻管，刻度1.8ml，白色盖，无酶，无菌，底部二维码，管身条形码+数字明码，三码合一，耐受温度：-196度~121度，50支/包，10包/盒，2盒/箱</t>
    <phoneticPr fontId="37" type="noConversion"/>
  </si>
  <si>
    <t>2.0ml internal rotation cryovial, scale 1.8ml, red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</si>
  <si>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内旋冷冻管，刻度1.8ml，红色盖，无酶，无菌，底部二维码，管身条形码+数字明码，三码合一，耐受温度：-196度~121度，50支/包，10包/盒，2盒/箱</t>
    <phoneticPr fontId="37" type="noConversion"/>
  </si>
  <si>
    <t>2.0ml internal rotation cryovial, scale 1.8ml, green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</si>
  <si>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内旋冷冻管，刻度1.8ml，绿色盖，无酶，无菌，底部二维码，管身条形码+数字明码，三码合一，耐受温度：-196度~121度，50支/包，10包/盒，2盒/箱</t>
    <phoneticPr fontId="37" type="noConversion"/>
  </si>
  <si>
    <t>2.0ml internal rotation cryovial, scale 1.8ml, blue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</si>
  <si>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内旋冷冻管，刻度1.8ml，蓝色盖，无酶，无菌，底部二维码，管身条形码+数字明码，三码合一，耐受温度：-196度~121度，50支/包，10包/盒，2盒/箱</t>
    <phoneticPr fontId="37" type="noConversion"/>
  </si>
  <si>
    <t>2.0ml internal rotation cryovial, scale 1.8ml, yellow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</si>
  <si>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内旋冷冻管，刻度1.8ml，黄色盖，无酶，无菌，底部二维码，管身条形码+数字明码，三码合一，耐受温度：-196度~121度，50支/包，10包/盒，2盒/箱</t>
    <phoneticPr fontId="37" type="noConversion"/>
  </si>
  <si>
    <t>2.0ml internal rotation cryovial, scale 1.8ml, purple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</si>
  <si>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内旋冷冻管，刻度1.8ml，紫色盖，无酶，无菌，底部二维码，管身条形码+数字明码，三码合一，耐受温度：-196度~121度，50支/包，10包/盒，2盒/箱</t>
    <phoneticPr fontId="37" type="noConversion"/>
  </si>
  <si>
    <t>2.0ml internal rotation cryovial, scale 1.8ml, orange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</si>
  <si>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内旋冷冻管，刻度1.8ml，橙色盖，无酶，无菌，底部二维码，管身条形码+数字明码，三码合一，耐受温度：-196度~121度，50支/包，10包/盒，2盒/箱</t>
    <phoneticPr fontId="37" type="noConversion"/>
  </si>
  <si>
    <t>2.0ml internal rotation cryovial, scale 1.8ml, white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</si>
  <si>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内旋冷冻管，刻度1.8ml，白色盖，带盖塞，无酶，无菌，底部二维码，管身条形码+数字明码，三码合一，耐受温度：-196度~121度，50支/包，10包/盒，2盒/箱</t>
    <phoneticPr fontId="37" type="noConversion"/>
  </si>
  <si>
    <t>2.0ml internal rotation cryovial, scale 1.8ml, red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</si>
  <si>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内旋冷冻管，刻度1.8ml，红色盖，带盖塞，无酶，无菌，底部二维码，管身条形码+数字明码，三码合一，耐受温度：-196度~121度，50支/包，10包/盒，2盒/箱</t>
    <phoneticPr fontId="37" type="noConversion"/>
  </si>
  <si>
    <t>2.0ml internal rotation cryovial, scale 1.8ml, green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</si>
  <si>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内旋冷冻管，刻度1.8ml，绿色盖，带盖塞，无酶，无菌，底部二维码，管身条形码+数字明码，三码合一，耐受温度：-196度~121度，50支/包，10包/盒，2盒/箱</t>
    <phoneticPr fontId="37" type="noConversion"/>
  </si>
  <si>
    <t>2.0ml internal spin cryovial, scale 1.8ml, blue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</si>
  <si>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内旋冷冻管，刻度1.8ml，蓝色盖，带盖塞，无酶，无菌，底部二维码，管身条形码+数字明码，三码合一，耐受温度：-196度~121度，50支/包，10包/盒，2盒/箱</t>
    <phoneticPr fontId="37" type="noConversion"/>
  </si>
  <si>
    <t>2.0ml internal rotation cryovial, scale 1.8ml, yellow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</si>
  <si>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内旋冷冻管，刻度1.8ml，黄色盖，带盖塞，无酶，无菌，底部二维码，管身条形码+数字明码，三码合一，耐受温度：-196度~121度，50支/包，10包/盒，2盒/箱</t>
    <phoneticPr fontId="37" type="noConversion"/>
  </si>
  <si>
    <t>2.0ml internal rotation cryovial, scale 1.8ml, purple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</si>
  <si>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内旋冷冻管，刻度1.8ml，紫色盖，带盖塞，无酶，无菌，底部二维码，管身条形码+数字明码，三码合一，耐受温度：-196度~121度，50支/包，10包/盒，2盒/箱</t>
    <phoneticPr fontId="37" type="noConversion"/>
  </si>
  <si>
    <t>2.0ml internal rotation cryovial, scale 1.8ml, orange cap, with lid plug, enzyme-free, sterile, bottom QR code, tube body barcode + digital clear code, three codes in one, withstand temperature: -196 degrees ~ 121 degrees, 50 pieces/pack, 10 packs/box, 2 boxes/carton</t>
    <phoneticPr fontId="37" type="noConversion"/>
  </si>
  <si>
    <t>2.0ml 内旋冷冻管，刻度1.8ml，橙色盖，带盖塞，无酶，无菌，底部二维码，管身条形码+数字明码，三码合一，耐受温度：-196度~121度，50支/包，10包/盒，2盒/箱</t>
    <phoneticPr fontId="37" type="noConversion"/>
  </si>
  <si>
    <t>0.5ml externally rotated cryovial, scale 1.8ml, white automatic cap, enzyme-free, sterile, bottom QR code, tube body barcode + digital clear code, three-in-one, withstand temperature: -196 degrees ~ 121 degrees, 50 pieces/pack, 10 packs/box, 2 boxes/carton</t>
    <phoneticPr fontId="37" type="noConversion"/>
  </si>
  <si>
    <t>0.5ml 外旋冷冻管，刻度1.8ml，白色自动化盖，无酶，无菌，底部二维码，管身条形码+数字明码，三码合一，耐受温度：-196度~121度，50支/包，10包/盒，2盒/箱</t>
    <phoneticPr fontId="37" type="noConversion"/>
  </si>
  <si>
    <t>0.5ml externally rotated cryovial, scale 1.8ml, red automatic cap, enzyme-free, sterile, bottom QR code, tube body barcode + digital clear code, three codes in one, withstand temperature: -196 degrees ~ 121 degrees, 50 pieces/pack, 10 packs/box, 2 boxes/box</t>
    <phoneticPr fontId="37" type="noConversion"/>
  </si>
  <si>
    <t>0.5ml 外旋冷冻管，刻度1.8ml，红色自动化盖，无酶，无菌，底部二维码，管身条形码+数字明码，三码合一，耐受温度：-196度~121度，50支/包，10包/盒，2盒/箱</t>
    <phoneticPr fontId="37" type="noConversion"/>
  </si>
  <si>
    <t>0.5ml externally rotated cryovial, scale 1.8ml, green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</si>
  <si>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外旋冷冻管，刻度1.8ml，绿色自动化盖，无酶，无菌，底部二维码，管身条形码+数字明码，三码合一，耐受温度：-196度~121度，50支/包，10包/盒，2盒/箱</t>
    <phoneticPr fontId="37" type="noConversion"/>
  </si>
  <si>
    <t>0.5ml externally rotated cryovial, scale 1.8ml, blue automatic cap, enzyme-free, sterile, bottom QR code, tube body barcode + digital clear code, three codes in one, withstand temperature: -196 degrees ~ 121 degrees, 50 pieces/pack, 10 packs/box, 2 boxes/box</t>
    <phoneticPr fontId="37" type="noConversion"/>
  </si>
  <si>
    <t>0.5ml 外旋冷冻管，刻度1.8ml，蓝色自动化盖，无酶，无菌，底部二维码，管身条形码+数字明码，三码合一，耐受温度：-196度~121度，50支/包，10包/盒，2盒/箱</t>
    <phoneticPr fontId="37" type="noConversion"/>
  </si>
  <si>
    <t>0.5ml externally rotated cryovial, scale 1.8ml, yellow automatic cap, enzyme-free, sterile, bottom QR code, tube body barcode + digital clear code, three codes in one, withstand temperature: -196 degrees ~ 121 degrees, 50 pieces/pack, 10 bags/box, 2 boxes/box</t>
    <phoneticPr fontId="37" type="noConversion"/>
  </si>
  <si>
    <t>0.5ml 外旋冷冻管，刻度1.8ml，黄色自动化盖，无酶，无菌，底部二维码，管身条形码+数字明码，三码合一，耐受温度：-196度~121度，50支/包，10包/盒，2盒/箱</t>
    <phoneticPr fontId="37" type="noConversion"/>
  </si>
  <si>
    <t>0.5ml external spin cryovial, scale 1.8ml, purple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</si>
  <si>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外旋冷冻管，刻度1.8ml，紫色自动化盖，无酶，无菌，底部二维码，管身条形码+数字明码，三码合一，耐受温度：-196度~121度，50支/包，10包/盒，2盒/箱</t>
    <phoneticPr fontId="37" type="noConversion"/>
  </si>
  <si>
    <t>0.5ml external rotation cryovial, scale 1.8ml, orange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</si>
  <si>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0.5ml 外旋冷冻管，刻度1.8ml，橙色自动化盖，无酶，无菌，底部二维码，管身条形码+数字明码，三码合一，耐受温度：-196度~121度，50支/包，10包/盒，2盒/箱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</si>
  <si>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white automatic cap, enzyme-free, sterile, bottom QR code, tube body barcode + digital clear code, three codes in one, withstand temperature: -196 degrees ~ 121 degrees, 50 pieces/pack, 10 packs/box, 2 boxes/box</t>
    <phoneticPr fontId="37" type="noConversion"/>
  </si>
  <si>
    <t>1.5ml 外旋冷冻管，刻度1.8ml，白色自动化盖，无酶，无菌，底部二维码，管身条形码+数字明码，三码合一，耐受温度：-196度~121度，50支/包，10包/盒，2盒/箱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</si>
  <si>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red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</si>
  <si>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外旋冷冻管，刻度1.8ml，红色自动化盖，无酶，无菌，底部二维码，管身条形码+数字明码，三码合一，耐受温度：-196度~121度，50支/包，10包/盒，2盒/箱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</si>
  <si>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7" type="noConversion"/>
  </si>
  <si>
    <t>1.5ml 外旋冷冻管，刻度1.8ml，绿色自动化盖，无酶，无菌，底部二维码，管身条形码+数字明码，三码合一，耐受温度：-196度~121度，50支/包，10包/盒，2盒/箱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</si>
  <si>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blue automatic cap, enzyme-free, sterile, bottom QR code, tube body barcode + digital clear code, three-in-one, withstand temperature: -196 degrees ~ 121 degrees, 50 pieces/pack, 10 packs/box, 2 boxes/carton</t>
    <phoneticPr fontId="37" type="noConversion"/>
  </si>
  <si>
    <t>1.5ml 外旋冷冻管，刻度1.8ml，蓝色自动化盖，无酶，无菌，底部二维码，管身条形码+数字明码，三码合一，耐受温度：-196度~121度，50支/包，10包/盒，2盒/箱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</si>
  <si>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</si>
  <si>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外旋冷冻管，刻度1.8ml，黄色自动化盖，无酶，无菌，底部二维码，管身条形码+数字明码，三码合一，耐受温度：-196度~121度，50支/包，10包/盒，2盒/箱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</si>
  <si>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purple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</si>
  <si>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1.5ml 外旋冷冻管，刻度1.8ml，紫色自动化盖，无酶，无菌，底部二维码，管身条形码+数字明码，三码合一，耐受温度：-196度~121度，50支/包，10包/盒，2盒/箱</t>
    <phoneticPr fontId="37" type="noConversion"/>
  </si>
  <si>
    <t>1.5ml externally rotated cryovial, scale 1.8ml, orange automatic cap, enzyme-free, sterile, bottom QR code, tube body barcode + digital clear code, three-in-one, withstand temperature: -196 degrees ~ 121 degrees, 50 pieces/pack, 10 packs/box, 2 boxes/carton</t>
    <phoneticPr fontId="37" type="noConversion"/>
  </si>
  <si>
    <t>1.5ml 外旋冷冻管，刻度1.8ml，橙色自动化盖，无酶，无菌，底部二维码，管身条形码+数字明码，三码合一，耐受温度：-196度~121度，50支/包，10包/盒，2盒/箱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</si>
  <si>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white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</si>
  <si>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外旋冷冻管，刻度1.8ml，白色自动化盖，无酶，无菌，底部二维码，管身条形码+数字明码，三码合一，耐受温度：-196度~121度，50支/包，10包/盒，2盒/箱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</si>
  <si>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red automatic cap, enzyme-free, sterile, bottom QR code, tube body barcode + digital clear code, three codes in one, withstand temperature: -196 degrees ~ 121 degrees, 50 pieces/bag, 10 bags/box, 2 boxes/box</t>
    <phoneticPr fontId="37" type="noConversion"/>
  </si>
  <si>
    <t>2.0ml 外旋冷冻管，刻度1.8ml，红色自动化盖，无酶，无菌，底部二维码，管身条形码+数字明码，三码合一，耐受温度：-196度~121度，50支/包，10包/盒，2盒/箱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</si>
  <si>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7" type="noConversion"/>
  </si>
  <si>
    <t>2.0ml 外旋冷冻管，刻度1.8ml，绿色自动化盖，无酶，无菌，底部二维码，管身条形码+数字明码，三码合一，耐受温度：-196度~121度，50支/包，10包/盒，2盒/箱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</si>
  <si>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blue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</si>
  <si>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外旋冷冻管，刻度1.8ml，蓝色自动化盖，无酶，无菌，底部二维码，管身条形码+数字明码，三码合一，耐受温度：-196度~121度，50支/包，10包/盒，2盒/箱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</si>
  <si>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</si>
  <si>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外旋冷冻管，刻度1.8ml，黄色自动化盖，无酶，无菌，底部二维码，管身条形码+数字明码，三码合一，耐受温度：-196度~121度，50支/包，10包/盒，2盒/箱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</si>
  <si>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purple automatic cap, enzyme-free, sterile, bottom QR code, tube body barcode + digital clear code, three codes in one, withstand temperature: -196 degrees ~ 121 degrees, 50 pieces/pack, 10 bags/box, 2 boxes/box</t>
    <phoneticPr fontId="37" type="noConversion"/>
  </si>
  <si>
    <t>2.0ml 外旋冷冻管，刻度1.8ml，紫色自动化盖，无酶，无菌，底部二维码，管身条形码+数字明码，三码合一，耐受温度：-196度~121度，50支/包，10包/盒，2盒/箱</t>
    <phoneticPr fontId="37" type="noConversion"/>
  </si>
  <si>
    <t>2.0ml externally rotated cryovial, scale 1.8ml, orange automatic cap, enzyme-free, sterile, bottom QR code, tube body barcode + digital clear code, three codes in one, withstand temperature: -196 degrees ~ 121 degrees, 50 pieces/pack, 10 packs/box, 2 boxes/carton</t>
    <phoneticPr fontId="37" type="noConversion"/>
  </si>
  <si>
    <t>2.0ml 外旋冷冻管，刻度1.8ml，橙色自动化盖，无酶，无菌，底部二维码，管身条形码+数字明码，三码合一，耐受温度：-196度~121度，50支/包，10包/盒，2盒/箱</t>
    <phoneticPr fontId="37" type="noConversion"/>
  </si>
  <si>
    <t>5.0ml externally rotated cryovial, white automatic cover,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</si>
  <si>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外旋冷冻管，白色自动化盖，无酶，无菌，底部二维码，管身条形码+数字明码，四码合一，耐受温度：-196度~121度，50支/包，5包/盒，4盒/箱</t>
    <phoneticPr fontId="37" type="noConversion"/>
  </si>
  <si>
    <t>5.0ml externally rotated cryovial, red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</si>
  <si>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外旋冷冻管，红色自动化盖，无酶，无菌，底部二维码，管身条形码+数字明码，四码合一，耐受温度：-196度~121度，50支/包，5包/盒，4盒/箱</t>
    <phoneticPr fontId="37" type="noConversion"/>
  </si>
  <si>
    <t>5.0ml external spin cryovial, green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</si>
  <si>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外旋冷冻管，绿色自动化盖，无酶，无菌，底部二维码，管身条形码+数字明码，四码合一，耐受温度：-196度~121度，50支/包，5包/盒，4盒/箱</t>
    <phoneticPr fontId="37" type="noConversion"/>
  </si>
  <si>
    <t>5.0ml external spin cryovial, blue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</si>
  <si>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外旋冷冻管，蓝色自动化盖，无酶，无菌，底部二维码，管身条形码+数字明码，四码合一，耐受温度：-196度~121度，50支/包，5包/盒，4盒/箱</t>
    <phoneticPr fontId="37" type="noConversion"/>
  </si>
  <si>
    <t>5.0ml externally rotated cryovial, yellow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</si>
  <si>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外旋冷冻管，黄色自动化盖，无酶，无菌，底部二维码，管身条形码+数字明码，四码合一，耐受温度：-196度~121度，50支/包，5包/盒，4盒/箱</t>
    <phoneticPr fontId="37" type="noConversion"/>
  </si>
  <si>
    <t>5.0ml externally rotated cryovial, purple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</si>
  <si>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外旋冷冻管，紫色自动化盖，无酶，无菌，底部二维码，管身条形码+数字明码，四码合一，耐受温度：-196度~121度，50支/包，5包/盒，4盒/箱</t>
    <phoneticPr fontId="37" type="noConversion"/>
  </si>
  <si>
    <t>5.0ml external rotation cryovial, orange automatic cap, enzyme-free, sterile, bottom QR code, tube body barcode + digital clear code, four codes in one, withstand temperature: -196 degrees ~ 121 degrees, 50 pieces/pack, 5 packs/box, 4 boxes/carton</t>
    <phoneticPr fontId="37" type="noConversion"/>
  </si>
  <si>
    <t>5.0ml 外旋冷冻管，橙色自动化盖，无酶，无菌，底部二维码，管身条形码+数字明码，四码合一，耐受温度：-196度~121度，50支/包，5包/盒，4盒/箱</t>
    <phoneticPr fontId="37" type="noConversion"/>
  </si>
  <si>
    <t>0.5ml externally rotated cryovial, white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</si>
  <si>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外旋冷冻管，白色盖，无酶，无菌，底部二维码，管身条形码+数字明码，三码合一，PC盒装，耐受温度：-196度~121度，100支/盒，5盒/内盒，10盒/箱</t>
    <phoneticPr fontId="37" type="noConversion"/>
  </si>
  <si>
    <t>0.5ml externally rotated cryovial, red cap, enzyme-free, sterile, bottom QR code, barcode + digital clear code on the tube body, three-in-one, PC box, withstand temperature: -196 degrees ~ 121 degrees, 100 pieces/box, 5 boxes/inner box, 10 boxes/box</t>
    <phoneticPr fontId="37" type="noConversion"/>
  </si>
  <si>
    <t>0.5ml 外旋冷冻管，红色盖，无酶，无菌，底部二维码，管身条形码+数字明码，三码合一，PC盒装，耐受温度：-196度~121度，100支/盒，5盒/内盒，10盒/箱</t>
    <phoneticPr fontId="37" type="noConversion"/>
  </si>
  <si>
    <t>0.5ml externally rotated cryovial, green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</si>
  <si>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外旋冷冻管，绿色盖，无酶，无菌，底部二维码，管身条形码+数字明码，三码合一，PC盒装，耐受温度：-196度~121度，100支/盒，5盒/内盒，10盒/箱</t>
    <phoneticPr fontId="37" type="noConversion"/>
  </si>
  <si>
    <t>0.5ml externally rotated cryovial, blue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</si>
  <si>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外旋冷冻管，蓝色盖，无酶，无菌，底部二维码，管身条形码+数字明码，三码合一，PC盒装，耐受温度：-196度~121度，100支/盒，5盒/内盒，10盒/箱</t>
    <phoneticPr fontId="37" type="noConversion"/>
  </si>
  <si>
    <t>0.5ml external spin cryovial, yellow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</si>
  <si>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0.5ml 外旋冷冻管，黄色盖，无酶，无菌，底部二维码，管身条形码+数字明码，三码合一，PC盒装，耐受温度：-196度~121度，100支/盒，5盒/内盒，10盒/箱</t>
    <phoneticPr fontId="37" type="noConversion"/>
  </si>
  <si>
    <t>0.5ml externally rotated cryovial, purple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</si>
  <si>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外旋冷冻管，紫色盖，无酶，无菌，底部二维码，管身条形码+数字明码，三码合一，PC盒装，耐受温度：-196度~121度，100支/盒，5盒/内盒，10盒/箱</t>
    <phoneticPr fontId="37" type="noConversion"/>
  </si>
  <si>
    <t>0.5ml external spin cryovial, orange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</si>
  <si>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外旋冷冻管，橙色盖，无酶，无菌，底部二维码，管身条形码+数字明码，三码合一，PC盒装，耐受温度：-196度~121度，100支/盒，5盒/内盒，10盒/箱</t>
    <phoneticPr fontId="37" type="noConversion"/>
  </si>
  <si>
    <t>0.5ml external rotation cryovial, white automatic cover,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</si>
  <si>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外旋冷冻管，白色自动化盖，无酶，无菌，底部二维码，管身条形码+数字明码，三码合一，PC盒装，耐受温度：-196度~121度，100支/盒，5盒/内盒，10盒/箱</t>
    <phoneticPr fontId="37" type="noConversion"/>
  </si>
  <si>
    <t>0.5ml external rotation cryovial, red automatic cover,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</si>
  <si>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外旋冷冻管，红色自动化盖，无酶，无菌，底部二维码，管身条形码+数字明码，三码合一，PC盒装，耐受温度：-196度~121度，100支/盒，5盒/内盒，10盒/箱</t>
    <phoneticPr fontId="37" type="noConversion"/>
  </si>
  <si>
    <t>0.5ml external rotation cryovial, green automatic cover,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</si>
  <si>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外旋冷冻管，绿色自动化盖，无酶，无菌，底部二维码，管身条形码+数字明码，三码合一，PC盒装，耐受温度：-196度~121度，100支/盒，5盒/内盒，10盒/箱</t>
    <phoneticPr fontId="37" type="noConversion"/>
  </si>
  <si>
    <t>0.5ml externally rotated cryogenic tube, blue automatic cover,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</si>
  <si>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外旋冷冻管，蓝色自动化盖，无酶，无菌，底部二维码，管身条形码+数字明码，三码合一，PC盒装，耐受温度：-196度~121度，100支/盒，5盒/内盒，10盒/箱</t>
    <phoneticPr fontId="37" type="noConversion"/>
  </si>
  <si>
    <t>0.5ml external rotation cryovial, yellow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</si>
  <si>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外旋冷冻管，黄色自动化盖，无酶，无菌，底部二维码，管身条形码+数字明码，三码合一，PC盒装，耐受温度：-196度~121度，100支/盒，5盒/内盒，10盒/箱</t>
    <phoneticPr fontId="37" type="noConversion"/>
  </si>
  <si>
    <t>0.5ml externally rotated cryovial, purple automatic cap, enzyme-free, sterile, bottom QR code, tube barcode + digital clear code, three-in-one, PC box, withstand temperature: -196 degrees ~ 121 degrees, 100 pieces/box, 5 boxes/inner box, 10 boxes/box</t>
    <phoneticPr fontId="37" type="noConversion"/>
  </si>
  <si>
    <t>0.5ml 外旋冷冻管，紫色自动化盖，无酶，无菌，底部二维码，管身条形码+数字明码，三码合一，PC盒装，耐受温度：-196度~121度，100支/盒，5盒/内盒，10盒/箱</t>
    <phoneticPr fontId="37" type="noConversion"/>
  </si>
  <si>
    <t>0.5ml external rotation cryovial, orange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</si>
  <si>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0.5ml 外旋冷冻管，橙色自动化盖，无酶，无菌，底部二维码，管身条形码+数字明码，三码合一，PC盒装，耐受温度：-196度~121度，100支/盒，5盒/内盒，10盒/箱</t>
    <phoneticPr fontId="37" type="noConversion"/>
  </si>
  <si>
    <t>1.0ml externally rotated cryovial, white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</si>
  <si>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1.0ml 外旋冷冻管，白色盖，无酶，无菌，底部二维码，管身条形码+数字明码，三码合一，PC盒装，耐受温度：-196度~121度，100支/盒，5盒/内盒，10盒/箱</t>
    <phoneticPr fontId="37" type="noConversion"/>
  </si>
  <si>
    <t>1.0ml external spin cryovial, red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</si>
  <si>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1.0ml 外旋冷冻管，红色盖，无酶，无菌，底部二维码，管身条形码+数字明码，三码合一，PC盒装，耐受温度：-196度~121度，100支/盒，5盒/内盒，10盒/箱</t>
    <phoneticPr fontId="37" type="noConversion"/>
  </si>
  <si>
    <t>1.0ml externally rotated cryovial, green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</si>
  <si>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1.0ml 外旋冷冻管，绿色盖，无酶，无菌，底部二维码，管身条形码+数字明码，三码合一，PC盒装，耐受温度：-196度~121度，100支/盒，5盒/内盒，10盒/箱</t>
    <phoneticPr fontId="37" type="noConversion"/>
  </si>
  <si>
    <t>1.0ml externally rotated cryovial, blue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</si>
  <si>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1.0ml 外旋冷冻管，蓝色盖，无酶，无菌，底部二维码，管身条形码+数字明码，三码合一，PC盒装，耐受温度：-196度~121度，100支/盒，5盒/内盒，10盒/箱</t>
    <phoneticPr fontId="37" type="noConversion"/>
  </si>
  <si>
    <t>1.0ml external spin cryovial, yellow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</si>
  <si>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1.0ml 外旋冷冻管，黄色盖，无酶，无菌，底部二维码，管身条形码+数字明码，三码合一，PC盒装，耐受温度：-196度~121度，100支/盒，5盒/内盒，10盒/箱</t>
    <phoneticPr fontId="37" type="noConversion"/>
  </si>
  <si>
    <t>1.0ml externally rotated cryovial, purple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</si>
  <si>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1.0ml 外旋冷冻管，紫色盖，无酶，无菌，底部二维码，管身条形码+数字明码，三码合一，PC盒装，耐受温度：-196度~121度，100支/盒，5盒/内盒，10盒/箱</t>
    <phoneticPr fontId="37" type="noConversion"/>
  </si>
  <si>
    <t>1.0ml externally rotated cryovial, orange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</si>
  <si>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1.0ml 外旋冷冻管，橙色盖，无酶，无菌，底部二维码，管身条形码+数字明码，三码合一，PC盒装，耐受温度：-196度~121度，100支/盒，5盒/内盒，10盒/箱</t>
    <phoneticPr fontId="37" type="noConversion"/>
  </si>
  <si>
    <t>1.5ml externally rotated cryovial, white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</si>
  <si>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外旋冷冻管，白色盖，无酶，无菌，底部二维码，管身条形码+数字明码，三码合一，PC盒装，耐受温度：-196度~121度，100支/盒，5盒/内盒，10盒/箱</t>
    <phoneticPr fontId="37" type="noConversion"/>
  </si>
  <si>
    <t>1.5ml externally rotated cryovial, red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</si>
  <si>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外旋冷冻管，红色盖，无酶，无菌，底部二维码，管身条形码+数字明码，三码合一，PC盒装，耐受温度：-196度~121度，100支/盒，5盒/内盒，10盒/箱</t>
    <phoneticPr fontId="37" type="noConversion"/>
  </si>
  <si>
    <t>1.5ml externally rotated cryovial, green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</si>
  <si>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外旋冷冻管，绿色盖，无酶，无菌，底部二维码，管身条形码+数字明码，三码合一，PC盒装，耐受温度：-196度~121度，100支/盒，5盒/内盒，10盒/箱</t>
    <phoneticPr fontId="37" type="noConversion"/>
  </si>
  <si>
    <t>1.5ml external spin cryovial, blue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</si>
  <si>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外旋冷冻管，蓝色盖，无酶，无菌，底部二维码，管身条形码+数字明码，三码合一，PC盒装，耐受温度：-196度~121度，100支/盒，5盒/内盒，10盒/箱</t>
    <phoneticPr fontId="37" type="noConversion"/>
  </si>
  <si>
    <t>1.5ml external spin cryovial, yellow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</si>
  <si>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外旋冷冻管，黄色盖，无酶，无菌，底部二维码，管身条形码+数字明码，三码合一，PC盒装，耐受温度：-196度~121度，100支/盒，5盒/内盒，10盒/箱</t>
    <phoneticPr fontId="37" type="noConversion"/>
  </si>
  <si>
    <t>1.5ml externally rotated cryovial, purple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</si>
  <si>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1.5ml 外旋冷冻管，紫色盖，无酶，无菌，底部二维码，管身条形码+数字明码，三码合一，PC盒装，耐受温度：-196度~121度，100支/盒，5盒/内盒，10盒/箱</t>
    <phoneticPr fontId="37" type="noConversion"/>
  </si>
  <si>
    <t>1.5ml externally rotated cryovial, orange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</si>
  <si>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1.5ml 外旋冷冻管，橙色盖，无酶，无菌，底部二维码，管身条形码+数字明码，三码合一，PC盒装，耐受温度：-196度~121度，100支/盒，5盒/内盒，10盒/箱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</si>
  <si>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white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</si>
  <si>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内旋冷冻管，刻度1.8ml，白色盖，无酶，无菌，底部二维码，管身条形码+数字明码，三码合一，PC盒装，耐受温度：-196度~121度，100支/盒，5盒/内盒，10盒/箱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</si>
  <si>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red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</si>
  <si>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内旋冷冻管，刻度1.8ml，红色盖，无酶，无菌，底部二维码，管身条形码+数字明码，三码合一，PC盒装，耐受温度：-196度~121度，100支/盒，5盒/内盒，10盒/箱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</si>
  <si>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green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</si>
  <si>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内旋冷冻管，刻度1.8ml，绿色盖，无酶，无菌，底部二维码，管身条形码+数字明码，三码合一，PC盒装，耐受温度：-196度~121度，100支/盒，5盒/内盒，10盒/箱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</si>
  <si>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blue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</si>
  <si>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内旋冷冻管，刻度1.8ml，蓝色盖，无酶，无菌，底部二维码，管身条形码+数字明码，三码合一，PC盒装，耐受温度：-196度~121度，100支/盒，5盒/内盒，10盒/箱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</si>
  <si>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yellow cap, enzyme-free, sterile, bottom QR code, tube barcode + digital clear code, three-in-one, PC box, withstand temperature: -196 degrees ~ 121 degrees, 100 pieces/box, 5 boxes/inner box, 10 boxes/box</t>
    <phoneticPr fontId="37" type="noConversion"/>
  </si>
  <si>
    <t>2ml 内旋冷冻管，刻度1.8ml，黄色盖，无酶，无菌，底部二维码，管身条形码+数字明码，三码合一，PC盒装，耐受温度：-196度~121度，100支/盒，5盒/内盒，10盒/箱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</si>
  <si>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purple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</si>
  <si>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内旋冷冻管，刻度1.8ml，紫色盖，无酶，无菌，底部二维码，管身条形码+数字明码，三码合一，PC盒装，耐受温度：-196度~121度，100支/盒，5盒/内盒，10盒/箱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</si>
  <si>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orange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</si>
  <si>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内旋冷冻管，刻度1.8ml，橙色盖，无酶，无菌，底部二维码，管身条形码+数字明码，三码合一，PC盒装，耐受温度：-196度~121度，100支/盒，5盒/内盒，10盒/箱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</si>
  <si>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white cap, with lid plug,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</si>
  <si>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内旋冷冻管，刻度1.8ml，白色盖，带盖塞，无酶，无菌，底部二维码，管身条形码+数字明码，三码合一，PC盒装，耐受温度：-196度~121度，100支/盒，5盒/内盒，10盒/箱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</si>
  <si>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red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</si>
  <si>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内旋冷冻管，刻度1.8ml，红色盖，带盖塞，无酶，无菌，底部二维码，管身条形码+数字明码，三码合一，PC盒装，耐受温度：-196度~121度，100支/盒，5盒/内盒，10盒/箱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</si>
  <si>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green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</si>
  <si>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内旋冷冻管，刻度1.8ml，绿色盖，带盖塞，无酶，无菌，底部二维码，管身条形码+数字明码，三码合一，PC盒装，耐受温度：-196度~121度，100支/盒，5盒/内盒，10盒/箱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</si>
  <si>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blue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</si>
  <si>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内旋冷冻管，刻度1.8ml，蓝色盖，带盖塞，无酶，无菌，底部二维码，管身条形码+数字明码，三码合一，PC盒装，耐受温度：-196度~121度，100支/盒，5盒/内盒，10盒/箱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</si>
  <si>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yellow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</si>
  <si>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内旋冷冻管，刻度1.8ml，黄色盖，带盖塞，无酶，无菌，底部二维码，管身条形码+数字明码，三码合一，PC盒装，耐受温度：-196度~121度，100支/盒，5盒/内盒，10盒/箱</t>
    <phoneticPr fontId="37" type="noConversion"/>
  </si>
  <si>
    <t>2ml internal rotation cryovial, scale 1.8ml, purple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</si>
  <si>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内旋冷冻管，刻度1.8ml，紫色盖，带盖塞，无酶，无菌，底部二维码，管身条形码+数字明码，三码合一，PC盒装，耐受温度：-196度~121度，100支/盒，5盒/内盒，10盒/箱</t>
    <phoneticPr fontId="37" type="noConversion"/>
  </si>
  <si>
    <t>2ml internal spin cryovial, scale 1.8ml, orange cap, with lid plug,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</si>
  <si>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内旋冷冻管，刻度1.8ml，橙色盖，带盖塞，无酶，无菌，底部二维码，管身条形码+数字明码，三码合一，PC盒装，耐受温度：-196度~121度，100支/盒，5盒/内盒，10盒/箱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</si>
  <si>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white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</si>
  <si>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外旋冷冻管，刻度1.8ml，白色盖，无酶，无菌，底部二维码，管身条形码+数字明码，三码合一，PC盒装，耐受温度：-196度~121度，100支/盒，5盒/内盒，10盒/箱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</si>
  <si>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red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</si>
  <si>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外旋冷冻管，刻度1.8ml，红色盖，无酶，无菌，底部二维码，管身条形码+数字明码，三码合一，PC盒装，耐受温度：-196度~121度，100支/盒，5盒/内盒，10盒/箱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</si>
  <si>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green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</si>
  <si>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外旋冷冻管，刻度1.8ml，绿色盖，无酶，无菌，底部二维码，管身条形码+数字明码，三码合一，PC盒装，耐受温度：-196度~121度，100支/盒，5盒/内盒，10盒/箱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</si>
  <si>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blue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</si>
  <si>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外旋冷冻管，刻度1.8ml，蓝色盖，无酶，无菌，底部二维码，管身条形码+数字明码，三码合一，PC盒装，耐受温度：-196度~121度，100支/盒，5盒/内盒，10盒/箱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</si>
  <si>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yellow cap,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</si>
  <si>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外旋冷冻管，刻度1.8ml，黄色盖，无酶，无菌，底部二维码，管身条形码+数字明码，三码合一，PC盒装，耐受温度：-196度~121度，100支/盒，5盒/内盒，10盒/箱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</si>
  <si>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purple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</si>
  <si>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外旋冷冻管，刻度1.8ml，紫色盖，无酶，无菌，底部二维码，管身条形码+数字明码，三码合一，PC盒装，耐受温度：-196度~121度，100支/盒，5盒/内盒，10盒/箱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</si>
  <si>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orange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</si>
  <si>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外旋冷冻管，刻度1.8ml，橙色盖，无酶，无菌，底部二维码，管身条形码+数字明码，三码合一，PC盒装，耐受温度：-196度~121度，100支/盒，5盒/内盒，10盒/箱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</si>
  <si>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white automatic cover,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</si>
  <si>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外旋冷冻管，刻度1.8ml，白色自动化盖，无酶，无菌，底部二维码，管身条形码+数字明码，三码合一，PC盒装，耐受温度：-196度~121度，100支/盒，5盒/内盒，10盒/箱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</si>
  <si>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red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</si>
  <si>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外旋冷冻管，刻度1.8ml，红色自动化盖，无酶，无菌，底部二维码，管身条形码+数字明码，三码合一，PC盒装，耐受温度：-196度~121度，100支/盒，5盒/内盒，10盒/箱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</si>
  <si>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green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</si>
  <si>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外旋冷冻管，刻度1.8ml，绿色自动化盖，无酶，无菌，底部二维码，管身条形码+数字明码，三码合一，PC盒装，耐受温度：-196度~121度，100支/盒，5盒/内盒，10盒/箱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</si>
  <si>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blue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</si>
  <si>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外旋冷冻管，刻度1.8ml，蓝色自动化盖，无酶，无菌，底部二维码，管身条形码+数字明码，三码合一，PC盒装，耐受温度：-196度~121度，100支/盒，5盒/内盒，10盒/箱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</si>
  <si>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yellow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</si>
  <si>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外旋冷冻管，刻度1.8ml，黄色自动化盖，无酶，无菌，底部二维码，管身条形码+数字明码，三码合一，PC盒装，耐受温度：-196度~121度，100支/盒，5盒/内盒，10盒/箱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</si>
  <si>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purple automatic lid, enzyme-free, sterile, bottom QR code, tube body barcode + digital clear code, three codes in one, PC box, withstand temperature: -196 degrees ~ 121 degrees, 100 pieces/box, 5 boxes/inner box, 10 boxes/box</t>
    <phoneticPr fontId="37" type="noConversion"/>
  </si>
  <si>
    <t>2ml 外旋冷冻管，刻度1.8ml，紫色自动化盖，无酶，无菌，底部二维码，管身条形码+数字明码，三码合一，PC盒装，耐受温度：-196度~121度，100支/盒，5盒/内盒，10盒/箱</t>
    <phoneticPr fontId="37" type="noConversion"/>
  </si>
  <si>
    <t>2ml externally rotated cryovial, scale 1.8ml, orange automatic cap, enzyme-free, sterile, bottom QR code, tube body barcode + digital clear code, three-in-one, PC box, withstand temperature: -196 degrees ~ 121 degrees, 100 pieces/box, 5 boxes/inner box, 10 boxes/box</t>
    <phoneticPr fontId="37" type="noConversion"/>
  </si>
  <si>
    <t>2ml 外旋冷冻管，刻度1.8ml，橙色自动化盖，无酶，无菌，底部二维码，管身条形码+数字明码，三码合一，PC盒装，耐受温度：-196度~121度，100支/盒，5盒/内盒，10盒/箱</t>
    <phoneticPr fontId="37" type="noConversion"/>
  </si>
  <si>
    <t>5ml external spin cryovial, white automatic cap, enzyme-free, sterile, bottom QR code, tube body barcode + digital clear code, four codes in one, PC box, withstand temperature: -196 degrees ~ 121 degrees, 81 pieces/box, 5 boxes/inner box, 10 boxes/box</t>
    <phoneticPr fontId="37" type="noConversion"/>
  </si>
  <si>
    <t>5ml 外旋冷冻管，白色自动化盖，无酶，无菌，底部二维码，管身条形码+数字明码，四码合一，PC盒装，耐受温度：-196度~121度，81支/盒，5盒/内盒，10盒/箱</t>
    <phoneticPr fontId="37" type="noConversion"/>
  </si>
  <si>
    <t>5ml externally rotated cryogenic tube, red automatic cap, enzyme-free, sterile, bottom QR code, tube body barcode + digital clear code, four codes in one, PC box, withstand temperature: -196 degrees ~ 121 degrees, 81 sticks/box, 5 boxes/inner box, 10 boxes/box</t>
    <phoneticPr fontId="37" type="noConversion"/>
  </si>
  <si>
    <t>5ml 外旋冷冻管，红色自动化盖，无酶，无菌，底部二维码，管身条形码+数字明码，四码合一，PC盒装，耐受温度：-196度~121度，81支/盒，5盒/内盒，10盒/箱</t>
    <phoneticPr fontId="37" type="noConversion"/>
  </si>
  <si>
    <t>5ml external rotation cryotube, green automatic cover, enzyme-free, sterile, bottom QR code, tube body barcode + digital clear code, four codes in one, PC box, withstand temperature: -196 degrees ~ 121 degrees, 81 pieces/box, 5 boxes/inner box, 10 boxes/box</t>
    <phoneticPr fontId="37" type="noConversion"/>
  </si>
  <si>
    <t>5ml 外旋冷冻管，绿色自动化盖，无酶，无菌，底部二维码，管身条形码+数字明码，四码合一，PC盒装，耐受温度：-196度~121度，81支/盒，5盒/内盒，10盒/箱</t>
    <phoneticPr fontId="37" type="noConversion"/>
  </si>
  <si>
    <t>5ml externally rotated cryovial, blue automatic cover, enzyme-free, sterile, bottom QR code, tube body barcode + digital clear code, four codes in one, PC box, withstand temperature: -196 degrees ~ 121 degrees, 81 pieces/box, 5 boxes/inner box, 10 boxes/box</t>
    <phoneticPr fontId="37" type="noConversion"/>
  </si>
  <si>
    <t>5ml 外旋冷冻管，蓝色自动化盖，无酶，无菌，底部二维码，管身条形码+数字明码，四码合一，PC盒装，耐受温度：-196度~121度，81支/盒，5盒/内盒，10盒/箱</t>
    <phoneticPr fontId="37" type="noConversion"/>
  </si>
  <si>
    <t>5ml externally rotated cryogenic tube, yellow automatic cap, enzyme-free, sterile, bottom QR code, tube body barcode + digital clear code, four codes in one, PC box, withstand temperature: -196 degrees ~ 121 degrees, 81 pieces/box, 5 boxes/inner box, 10 boxes/box</t>
    <phoneticPr fontId="37" type="noConversion"/>
  </si>
  <si>
    <t>5ml 外旋冷冻管，黄色自动化盖，无酶，无菌，底部二维码，管身条形码+数字明码，四码合一，PC盒装，耐受温度：-196度~121度，81支/盒，5盒/内盒，10盒/箱</t>
    <phoneticPr fontId="37" type="noConversion"/>
  </si>
  <si>
    <t>5ml externally rotated cryovial, purple automatic cap, enzyme-free, sterile, bottom QR code, tube body barcode + digital clear code, four codes in one, PC box, withstand temperature: -196 degrees ~ 121 degrees, 81 pieces/box, 5 boxes/inner box, 10 boxes/box</t>
    <phoneticPr fontId="37" type="noConversion"/>
  </si>
  <si>
    <t>5ml 外旋冷冻管，紫色自动化盖，无酶，无菌，底部二维码，管身条形码+数字明码，四码合一，PC盒装，耐受温度：-196度~121度，81支/盒，5盒/内盒，10盒/箱</t>
    <phoneticPr fontId="37" type="noConversion"/>
  </si>
  <si>
    <t>5ml externally rotated cryovial, orange automatic cap, enzyme-free, sterile, bottom QR code, tube body barcode + digital clear code, four codes in one, PC box, withstand temperature: -196 degrees ~ 121 degrees, 81 sticks/box, 5 boxes/inner box, 10 boxes/box</t>
    <phoneticPr fontId="37" type="noConversion"/>
  </si>
  <si>
    <t>5ml 外旋冷冻管，橙色自动化盖，无酶，无菌，底部二维码，管身条形码+数字明码，四码合一，PC盒装，耐受温度：-196度~121度，81支/盒，5盒/内盒，10盒/箱</t>
    <phoneticPr fontId="37" type="noConversion"/>
  </si>
  <si>
    <t>500ul SBS tube enzyme-free, sterile, bottom code QR code, tube body barcode + digital clear code, three-code in one bag, withstand temperature: -196 degrees ~ 121 degrees, 96 pieces/bag, 20 bags/box</t>
    <phoneticPr fontId="37" type="noConversion"/>
  </si>
  <si>
    <t>500ul SBS管无酶，无菌，底码二维码、管身条形码+数字明码，三码合一袋装，耐受温度：-196度~121度，96支/包，20包/箱</t>
    <phoneticPr fontId="37" type="noConversion"/>
  </si>
  <si>
    <t>750ul SBS tube enzyme-free, sterile, bottom code QR code, tube body barcode + digital clear code, three-code in one bag, withstand temperature: -196 degrees ~ 121 degrees, 96 pieces/bag, 20 bags/box</t>
    <phoneticPr fontId="37" type="noConversion"/>
  </si>
  <si>
    <t>750ul SBS管无酶，无菌，底码二维码、管身条形码+数字明码，三码合一袋装，耐受温度：-196度~121度，96支/包，20包/箱</t>
    <phoneticPr fontId="37" type="noConversion"/>
  </si>
  <si>
    <t>1000ul SBS tube enzyme-free, sterile, bottom code QR code, tube body barcode + digital clear code, three-code in one bag, withstand temperature: -196 degrees ~ 121 degrees, 96 pieces/bag, 20 bags/box</t>
    <phoneticPr fontId="37" type="noConversion"/>
  </si>
  <si>
    <t>1000ul SBS管无酶，无菌，底码二维码、管身条形码+数字明码，三码合一袋装，耐受温度：-196度~121度，96支/包，20包/箱</t>
    <phoneticPr fontId="37" type="noConversion"/>
  </si>
  <si>
    <t>2ml SBS tube is enzyme-free, sterile, bottom code QR code, tube body barcode + digital clear code, three codes in one bag, resistance temperature: -196 degrees ~ 121 degrees, 48 pieces/bag, 20 bags/box</t>
    <phoneticPr fontId="37" type="noConversion"/>
  </si>
  <si>
    <t>2ml SBS管无酶，无菌，底码二维码、管身条形码+数字明码，三码合一袋装，耐受温度：-196度~121度，48支/包，20包/箱</t>
    <phoneticPr fontId="37" type="noConversion"/>
  </si>
  <si>
    <t>500ul SBS tube + SBS plate holder; Enzyme-free, sterile, bottom code QR code, tube body barcode + digital clear code, three codes in one, PC box, resistance temperature: -196 degrees ~ 121 degrees, 96 pieces/box, 10 boxes/inner box, 20 boxes/box</t>
    <phoneticPr fontId="37" type="noConversion"/>
  </si>
  <si>
    <t>500ul SBS管+SBS板架；无酶，无菌，底码二维码、管身条形码+数字明码，三码合一，PC盒装，耐受温度：-196度~121度，96支/盒，10盒/内盒，20盒/箱</t>
    <phoneticPr fontId="37" type="noConversion"/>
  </si>
  <si>
    <t>750ul SBS tube + SBS plate holder; Enzyme-free, sterile, bottom code QR code, tube body barcode + digital clear code, three codes in one, PC box, resistance temperature: -196 degrees ~ 121 degrees, 96 pieces/box, 10 boxes/inner box, 20 boxes/box</t>
    <phoneticPr fontId="37" type="noConversion"/>
  </si>
  <si>
    <t>750ul SBS管+SBS板架；无酶，无菌，底码二维码、管身条形码+数字明码，三码合一，PC盒装，耐受温度：-196度~121度，96支/盒，10盒/内盒，20盒/箱</t>
    <phoneticPr fontId="37" type="noConversion"/>
  </si>
  <si>
    <t>1000ul SBS tube + SBS plate holder, enzyme-free, sterile, bottom code QR code, tube body barcode + digital clear code, three codes in one, PC box, withstand temperature: -196 degrees ~ 121 degrees, 96 pieces/box, 10 boxes/inner box, 20 boxes/box</t>
    <phoneticPr fontId="37" type="noConversion"/>
  </si>
  <si>
    <t xml:space="preserve">1000ul SBS管+SBS板架，无酶，无菌，底码二维码、管身条形码+数字明码，三码合一，PC盒装，耐受温度：-196度~121度，96支/盒，10盒/内盒，20盒/箱
</t>
    <phoneticPr fontId="37" type="noConversion"/>
  </si>
  <si>
    <t>2ml SBS tube + SBS plate holder, enzyme-free, sterile, bottom code QR code, tube body barcode + digital clear code, three codes in one, PC box, withstand temperature: -196 degrees ~ 121 degrees, 48 pieces/box, 10 boxes/inner box, 20 boxes/box</t>
    <phoneticPr fontId="37" type="noConversion"/>
  </si>
  <si>
    <t xml:space="preserve">2ml SBS管+SBS板架，无酶，无菌，底码二维码、管身条形码+数字明码，三码合一，PC盒装，耐受温度：-196度~121度，48支/盒，10盒/内盒，20盒/箱
</t>
    <phoneticPr fontId="37" type="noConversion"/>
  </si>
  <si>
    <t>2 inches, white, 133*133*52mm, 81 compartments, withstand temperature: -196 degrees, suitable for 2ml external spin cryovials, 5pcs/pack, 10 packs/carton</t>
    <phoneticPr fontId="37" type="noConversion"/>
  </si>
  <si>
    <t>2英寸，白色，133*133*52mm，81格，耐受温度：-196度，适配2ml外旋冻存管，5个/包，10包/箱</t>
    <phoneticPr fontId="37" type="noConversion"/>
  </si>
  <si>
    <t>2 inches, white, 133*133*52mm, 100 grids, withstand temperature: -196 degrees, suitable for 1.5ml cryotubes, 5pcs/pack, 10 packs/carton</t>
    <phoneticPr fontId="37" type="noConversion"/>
  </si>
  <si>
    <t>2英寸，白色，133*133*52mm，100格，耐受温度：-196度，适配1.5ml冻存管，5个/包，10包/箱</t>
    <phoneticPr fontId="37" type="noConversion"/>
  </si>
  <si>
    <t>2 inches, red, 133*133*62mm, 16 compartments, temperature resistance: -196 degrees, suitable for 25ml fecal collection tube, 4pcs/bag, 10 bags/carton</t>
    <phoneticPr fontId="37" type="noConversion"/>
  </si>
  <si>
    <t>2英寸，红色，133*133*62mm， 16格，耐受温度：-196度，适配25ml粪便采集管，4个/包，10包/箱</t>
    <phoneticPr fontId="37" type="noConversion"/>
  </si>
  <si>
    <t>2 inches, blue, 133*133*42mm, 49 grids, temperature resistance: -196 degrees, suitable for 16*38mm vials, 6pcs/pack, 10 bags/carton</t>
    <phoneticPr fontId="37" type="noConversion"/>
  </si>
  <si>
    <t>2英寸，蓝色，133*133*42mm，49格，耐受温度：-196度，适配16*38mm西林瓶，6个/包，10包/箱</t>
    <phoneticPr fontId="37" type="noConversion"/>
  </si>
  <si>
    <t>1 inch, with lid design, PP100 lattice column, blue, temperature resistance: -196°C, 133*133*36mm, 100 grids, 8pcs/pack, 10 bags/carton</t>
    <phoneticPr fontId="37" type="noConversion"/>
  </si>
  <si>
    <t>1英寸，连盖设计，PP100格格柱，蓝色，耐受温度：-196度，133*133*36mm，100格，8个/包，10包/箱</t>
    <phoneticPr fontId="37" type="noConversion"/>
  </si>
  <si>
    <t>2 inches, with lid design, PP81 grid block, blue, temperature resistance: -196 degrees, *133*52mm, 81 grids, 5pcs/pack, 10 packs/carton</t>
    <phoneticPr fontId="37" type="noConversion"/>
  </si>
  <si>
    <t>2英寸，连盖设计，PP81格格挡，蓝色，耐受温度：-196度，*133*52mm，81格，5个/包，10包/箱</t>
    <phoneticPr fontId="37" type="noConversion"/>
  </si>
  <si>
    <t>2 inches, with lid design, PP100 lattice partition, blue, temperature resistance: -196°C, 133*133*52mm, 100 grids, 5pcs/pack, 10 bags/carton</t>
    <phoneticPr fontId="37" type="noConversion"/>
  </si>
  <si>
    <t>2英寸，连盖设计，PP100格隔柱，蓝色，耐受温度：-196度，133*133*52mm，100格，5个/包，10包/箱</t>
    <phoneticPr fontId="37" type="noConversion"/>
  </si>
  <si>
    <t>3 inches, with lid design, PP81 check, blue, temperature resistance: -196 degrees, 133*133*95mm, 81 grids, 3pcs/bag, 10 bags/carton</t>
    <phoneticPr fontId="37" type="noConversion"/>
  </si>
  <si>
    <t>3英寸，连盖设计，PP81格格挡，蓝色，耐受温度：-196度，133*133*95mm，81格，3个/包，10包/箱</t>
    <phoneticPr fontId="37" type="noConversion"/>
  </si>
  <si>
    <t>1 inch, rivet with lid design, PP100 lattice column, blue, withstand temperature: -196 degrees, 133*133*36mm, 100 grids, 5pcs/bag, 10 bags/carton</t>
    <phoneticPr fontId="37" type="noConversion"/>
  </si>
  <si>
    <t>1英寸，铆钉连盖设计，PP100格格柱，蓝色，耐受温度：-196度，133*133*36mm，100格，5个/包，10包/箱</t>
    <phoneticPr fontId="37" type="noConversion"/>
  </si>
  <si>
    <t>2 inches, rivet with lid design, PP81 grid, blue, temperature resistance: -196°C, *133*52mm, 81 grids, 5pcs/pack, 10bags/carton</t>
    <phoneticPr fontId="37" type="noConversion"/>
  </si>
  <si>
    <t>2英寸，铆钉连盖设计，PP81格格挡，蓝色，耐受温度：-196度，*133*52mm，81格，5个/包，10包/箱</t>
    <phoneticPr fontId="37" type="noConversion"/>
  </si>
  <si>
    <t>2 inches, rivet with lid design, PP100 lattice partition, blue, temperature resistance: -196°C, 133*133*52mm, 100 grids, 5pcs/bag, 10 bags/carton</t>
    <phoneticPr fontId="37" type="noConversion"/>
  </si>
  <si>
    <t>2英寸，铆钉连盖设计，PP100格隔柱，蓝色，耐受温度：-196度，133*133*52mm，100格，5个/包，10包/箱</t>
    <phoneticPr fontId="37" type="noConversion"/>
  </si>
  <si>
    <t>81-well freezer box PP, 133*133*52mm, withstand temperature: -86 degrees, mixed color, 5pcs/pack, 4 packs/carton</t>
    <phoneticPr fontId="37" type="noConversion"/>
  </si>
  <si>
    <t>81孔冷冻盒 PP，133*133*52mm，耐受温度：-86度，混色，5个/包，4包/箱</t>
    <phoneticPr fontId="37" type="noConversion"/>
  </si>
  <si>
    <t>6523281-W</t>
  </si>
  <si>
    <t>81-well freezer box PP, 133*133*52mm, withstand temperature: -86°C, transparent color, 5pcs/pack, 4bags/carton</t>
    <phoneticPr fontId="37" type="noConversion"/>
  </si>
  <si>
    <t>81孔冷冻盒 PP，133*133*52mm，耐受温度：-86度，透明色，5个/包，4包/箱</t>
    <phoneticPr fontId="37" type="noConversion"/>
  </si>
  <si>
    <t>6524281-R</t>
  </si>
  <si>
    <t>81-well freezer box PP, 133*133*52mm, temperature resistance: -86°C, transparent red, 5pcs/pack, 4bags/carton</t>
    <phoneticPr fontId="37" type="noConversion"/>
  </si>
  <si>
    <t>81孔冷冻盒 PP，133*133*52mm，耐受温度：-86度，透明红色，5个/包，4包/箱</t>
    <phoneticPr fontId="37" type="noConversion"/>
  </si>
  <si>
    <t>6525281-B</t>
  </si>
  <si>
    <t>81-well freezer box PP, 133*133*52mm, withstand temperature: -86°C, transparent blue, 5pcs/pack, 4bags/carton</t>
    <phoneticPr fontId="37" type="noConversion"/>
  </si>
  <si>
    <t>81孔冷冻盒 PP，133*133*52mm，耐受温度：-86度，透明蓝色，5个/包，4包/箱</t>
    <phoneticPr fontId="37" type="noConversion"/>
  </si>
  <si>
    <t>6526281-Y</t>
  </si>
  <si>
    <t>81-well freezer box PP, 133*133*52mm, temperature resistance: -86°C, transparent yellow, 5pcs/pack, 4bags/carton</t>
    <phoneticPr fontId="37" type="noConversion"/>
  </si>
  <si>
    <t>81孔冷冻盒 PP，133*133*52mm，耐受温度：-86度，透明黄色，5个/包，4包/箱</t>
    <phoneticPr fontId="37" type="noConversion"/>
  </si>
  <si>
    <t>6527281-G</t>
  </si>
  <si>
    <t>81-well freezer box PP, 133*133*52mm, temperature resistance: -86°C, transparent green, 5pcs/pack, 4bags/carton</t>
    <phoneticPr fontId="37" type="noConversion"/>
  </si>
  <si>
    <t>81孔冷冻盒 PP，133*133*52mm，耐受温度：-86度，透明绿色，5个/包，4包/箱</t>
    <phoneticPr fontId="37" type="noConversion"/>
  </si>
  <si>
    <t>100-well freezer box PP, 133*133*52mm, withstand temperature: -86°C, mixed color, 5pcs/pack, 4bags/carton</t>
    <phoneticPr fontId="37" type="noConversion"/>
  </si>
  <si>
    <t>100孔冷冻盒 PP，133*133*52mm，耐受温度：-86度，混色，5个/包，4包/箱</t>
    <phoneticPr fontId="37" type="noConversion"/>
  </si>
  <si>
    <t>100-well freezer box PP, 143*154*52mm, clamshell design, withstand temperature: -86 degrees, 5 mixed colors/pack, 4 packs/carton</t>
    <phoneticPr fontId="37" type="noConversion"/>
  </si>
  <si>
    <t>100孔冷冻盒PP，143*154*52mm，翻盖设计，耐受温度：-86度，混色5个/包，4包/箱</t>
    <phoneticPr fontId="37" type="noConversion"/>
  </si>
  <si>
    <t>81-well freezer box PC, 133*133*52mm, withstand temperature: -196°C, mixed color, 5pcs/pack, 4bags/carton</t>
    <phoneticPr fontId="37" type="noConversion"/>
  </si>
  <si>
    <t>81孔冷冻盒 PC，133*133*52mm，耐受温度：-196度，混色，5个/包，4包/箱</t>
    <phoneticPr fontId="37" type="noConversion"/>
  </si>
  <si>
    <t>6531281-W</t>
  </si>
  <si>
    <t>81-well freezer box PC, 133*133*52mm, temperature resistance: -196°C, white, 5pcs/pack, 4bags/carton</t>
    <phoneticPr fontId="37" type="noConversion"/>
  </si>
  <si>
    <t>81孔冷冻盒 PC，133*133*52mm，耐受温度：-196度，白色，5个/包，4包/箱</t>
    <phoneticPr fontId="37" type="noConversion"/>
  </si>
  <si>
    <t>6532281-R</t>
  </si>
  <si>
    <t>81-well freezer box PC, 133*133*52mm, withstand temperature: -196°C, red, 5pcs/pack, 4bags/carton</t>
    <phoneticPr fontId="37" type="noConversion"/>
  </si>
  <si>
    <t>81孔冷冻盒 PC，133*133*52mm，耐受温度：-196度，红色，5个/包，4包/箱</t>
    <phoneticPr fontId="37" type="noConversion"/>
  </si>
  <si>
    <t>6533281-B</t>
  </si>
  <si>
    <t>81-well freezer box PC, 133*133*52mm, withstand temperature: -196°C, blue, 5pcs/pack, 4bags/carton</t>
    <phoneticPr fontId="37" type="noConversion"/>
  </si>
  <si>
    <t>81孔冷冻盒 PC，133*133*52mm，耐受温度：-196度，蓝色，5个/包，4包/箱</t>
    <phoneticPr fontId="37" type="noConversion"/>
  </si>
  <si>
    <t>6534281-Y</t>
  </si>
  <si>
    <t>81-well freezer box PC, 133*133*52mm, temperature resistance: -196°C, yellow, 5pcs/pack, 4bags/carton</t>
    <phoneticPr fontId="37" type="noConversion"/>
  </si>
  <si>
    <t>81孔冷冻盒 PC，133*133*52mm，耐受温度：-196度，黄色，5个/包，4包/箱</t>
    <phoneticPr fontId="37" type="noConversion"/>
  </si>
  <si>
    <t>6535281-G</t>
  </si>
  <si>
    <t>81-well freezer box PC, 133*133*52mm, temperature resistance: -196°C, green, 5pcs/pack, 4bags/carton</t>
    <phoneticPr fontId="37" type="noConversion"/>
  </si>
  <si>
    <t>81孔冷冻盒 PC，133*133*52mm，耐受温度：-196度，绿色，5个/包，4包/箱</t>
    <phoneticPr fontId="37" type="noConversion"/>
  </si>
  <si>
    <t>100-well freezer box PC, 133*133*52mm, temperature resistance, -196 degrees, color mixing, 5pcs/pack, 4 packs/carton</t>
    <phoneticPr fontId="37" type="noConversion"/>
  </si>
  <si>
    <t>100孔冷冻盒PC，133*133*52mm，耐受温度，-196度，混色，5个/包，4包/箱</t>
    <phoneticPr fontId="37" type="noConversion"/>
  </si>
  <si>
    <t>6537200-W</t>
  </si>
  <si>
    <t>100-well freezer box PC, 133*133*52mm, temperature resistance, -196°C, white, 5pcs/pack, 4bags/carton</t>
    <phoneticPr fontId="37" type="noConversion"/>
  </si>
  <si>
    <t>100孔冷冻盒PC，133*133*52mm，耐受温度，-196度，白色，5个/包，4包/箱</t>
    <phoneticPr fontId="37" type="noConversion"/>
  </si>
  <si>
    <t>6538200-R</t>
  </si>
  <si>
    <t>100-well freezer box PC, 133*133*52mm, temperature resistance, -196 degrees, red, 5pcs/pack, 4 packs/carton</t>
    <phoneticPr fontId="37" type="noConversion"/>
  </si>
  <si>
    <t>100孔冷冻盒PC，133*133*52mm，耐受温度，-196度，红色，5个/包，4包/箱</t>
    <phoneticPr fontId="37" type="noConversion"/>
  </si>
  <si>
    <t>6539200-B</t>
  </si>
  <si>
    <t>100-well freezer box PC, 133*133*52mm, temperature resistance, -196°C, blue, 5pcs/pack, 4bags/carton</t>
    <phoneticPr fontId="37" type="noConversion"/>
  </si>
  <si>
    <t>100孔冷冻盒PC，133*133*52mm，耐受温度，-196度，蓝色，5个/包，4包/箱</t>
    <phoneticPr fontId="37" type="noConversion"/>
  </si>
  <si>
    <t>6540200-Y</t>
  </si>
  <si>
    <t>100-well freezer box PC, 133*133*52mm, temperature resistance, -196°C, yellow, 5pcs/pack, 4bags/carton</t>
    <phoneticPr fontId="37" type="noConversion"/>
  </si>
  <si>
    <t>100孔冷冻盒PC，133*133*52mm，耐受温度，-196度，黄色，5个/包，4包/箱</t>
    <phoneticPr fontId="37" type="noConversion"/>
  </si>
  <si>
    <t>6541200-G</t>
  </si>
  <si>
    <t>100-well freezer box PC, 133*133*52mm, temperature resistance, -196°C, green, 5pcs/pack, 4bags/carton</t>
    <phoneticPr fontId="37" type="noConversion"/>
  </si>
  <si>
    <t>100孔冷冻盒PC，133*133*52mm，耐受温度，-196度，绿色，5个/包，4包/箱</t>
    <phoneticPr fontId="37" type="noConversion"/>
  </si>
  <si>
    <t>25-well freezer box PC, 76*76*52mm, with lid design, orange, withstand temperature: -196°C, 5pcs/pack, 6bags/carton</t>
    <phoneticPr fontId="37" type="noConversion"/>
  </si>
  <si>
    <t>25孔冷冻盒PC，76*76*52mm，连盖设计，橙色，耐受温度：-196度，5个/包，6包/箱</t>
    <phoneticPr fontId="37" type="noConversion"/>
  </si>
  <si>
    <t>81 compartment freezer PC, 3.75 inches, 133*133*95mm, mixed color, withstand temperature: -196 degrees, 5pcs/pack, 4bags/carton</t>
    <phoneticPr fontId="37" type="noConversion"/>
  </si>
  <si>
    <t>81格冻存盒PC， 3.75英寸，133*133*95mm，混色，耐受温度：-196度，5个/包，4包/箱</t>
    <phoneticPr fontId="37" type="noConversion"/>
  </si>
  <si>
    <t>PC material, hollow bottom, suitable for  0.5ml cryopreservation tubes, 100 compartments, withstand temperature: -196 degrees, 5 pcs/pack, 4 packs/carton</t>
    <phoneticPr fontId="37" type="noConversion"/>
  </si>
  <si>
    <t>PC材质，底部镂空，适配0.5ml冻存管，100格，耐受温度：-196度，5个/包，4包/箱</t>
  </si>
  <si>
    <t>PC material, hollow bottom, suitable for  1.5ml vials, 100 compartments, withstand temperature: -196 degrees, 5pcs/pack, 4 packs/carton</t>
    <phoneticPr fontId="37" type="noConversion"/>
  </si>
  <si>
    <t>PC材质，底部镂空，适配1.5ml冻存管，100格，耐受温度：-196度，5个/包，4包/箱</t>
  </si>
  <si>
    <t>PC material, hollow bottom, suitable for  1.8ml cryopreservation tubes, 100 compartments, withstand temperature: -196 degrees, 5 pcs/pack, 4 packs/carton</t>
    <phoneticPr fontId="37" type="noConversion"/>
  </si>
  <si>
    <t>PC材质，底部镂空，适配1.8ml冻存管，100格，耐受温度：-196度，5个/包，4包/箱</t>
  </si>
  <si>
    <t>PC material, hollow bottom, suitable for  5ml cryopreservation tubes, 81 compartments, withstand temperature: -196 degrees, 5pcs/pack, 4 packs/carton</t>
    <phoneticPr fontId="37" type="noConversion"/>
  </si>
  <si>
    <t>PC材质，底部镂空，适配5ml冻存管，81格，耐受温度：-196度，5个/包，4包/箱</t>
  </si>
  <si>
    <t>PC material, hollow bottom, suitable for  0.5mlSBS cryopreservation tubes, 96 wells, withstand temperature: -196 degrees, 1pc/pack, 20 bags/carton</t>
    <phoneticPr fontId="37" type="noConversion"/>
  </si>
  <si>
    <t>PC材质，底部镂空，适配0.5mlSBS冻存管，96孔，耐受温度：-196度，1个/包，20包/箱</t>
  </si>
  <si>
    <t>PC material, hollow bottom, suitable for 0.75mlSBS cryopreservation tubes, 96 wells, withstand temperature: -196 degrees, 1pc/bag, 20 bags/carton</t>
    <phoneticPr fontId="37" type="noConversion"/>
  </si>
  <si>
    <t>PC材质，底部镂空，适配0.75mlSBS冻存管，96孔，耐受温度：-196度，1个/包，20包/箱</t>
    <phoneticPr fontId="37" type="noConversion"/>
  </si>
  <si>
    <t>PC material, bottom hollow, suitable for 1mlSBS cryotubes, 96 wells, withstand temperature: -196 degrees, 1pc/pack, 20 packs/carton</t>
    <phoneticPr fontId="37" type="noConversion"/>
  </si>
  <si>
    <t>PC材质，底部镂空，适配1mlSBS冻存管，96孔，耐受温度：-196度，1个/包，20包/箱</t>
    <phoneticPr fontId="37" type="noConversion"/>
  </si>
  <si>
    <t>PC material, hollow bottom, suitable for 2mlSBS cryopreservation tubes, 48 wells, withstand temperature: -196 degrees, 1pc/bag, 20 bags/carton</t>
    <phoneticPr fontId="37" type="noConversion"/>
  </si>
  <si>
    <t>PC材质，底部镂空，适配2mlSBS冻存管，48孔，耐受温度：-196度，1个/包，20包/箱</t>
    <phoneticPr fontId="37" type="noConversion"/>
  </si>
  <si>
    <t>Gradient cooling box, 1*12, 1.5ml, 1.8ml cryovials are universal and can be customized</t>
    <phoneticPr fontId="37" type="noConversion"/>
  </si>
  <si>
    <t>梯度降温盒，1*12,1.5ml、1.8ml冻存管通用，可定制</t>
    <phoneticPr fontId="37" type="noConversion"/>
  </si>
  <si>
    <t>422*137*229, 3*4, stainless steel sheet spot welding riveting forming, lightweight; Edge flanging treatment to reduce the risk of scratches; Material: high-quality stainless steel, thickness: 0.4mm-0.5mm</t>
    <phoneticPr fontId="37" type="noConversion"/>
  </si>
  <si>
    <t>422*137*229，3*4，不锈钢片点焊铆接成型，轻便；边缘翻边处理，减少划伤风险；材料：优质不锈钢，厚度：0.4mm-0.5mm</t>
  </si>
  <si>
    <t>422*137*284, 3*5, stainless steel sheet spot welding riveting forming, lightweight; Edge flanging treatment to reduce the risk of scratches; Material: high-quality stainless steel, thickness: 0.4mm-0.5mm</t>
    <phoneticPr fontId="37" type="noConversion"/>
  </si>
  <si>
    <t>422*137*284，3*5，不锈钢片点焊铆接成型，轻便；边缘翻边处理，减少划伤风险；材料：优质不锈钢，厚度：0.4mm-0.5mm</t>
  </si>
  <si>
    <t>560*137*229, 4*4, stainless steel sheet spot welding riveting forming, lightweight; Edge flanging treatment to reduce the risk of scratches; Material: high-quality stainless steel, thickness: 0.4mm-0.5mm</t>
    <phoneticPr fontId="37" type="noConversion"/>
  </si>
  <si>
    <t>560*137*229，4*4，不锈钢片点焊铆接成型，轻便；边缘翻边处理，减少划伤风险；材料：优质不锈钢，厚度：0.4mm-0.5mm</t>
  </si>
  <si>
    <t>560*137*284, 4*5, stainless steel sheet spot welding riveting forming, lightweight; Edge flanging treatment to reduce the risk of scratches; Material: high-quality stainless steel, thickness: 0.4mm-0.5mm</t>
    <phoneticPr fontId="37" type="noConversion"/>
  </si>
  <si>
    <t>560*137*284，4*5，不锈钢片点焊铆接成型，轻便；边缘翻边处理，减少划伤风险；材料：优质不锈钢，厚度：0.4mm-0.5mm</t>
  </si>
  <si>
    <t>560*137*339, 4*6, stainless steel sheet spot welding riveting forming, lightweight; Edge flanging treatment to reduce the risk of scratches; Material: high-quality stainless steel, thickness: 0.4mm-0.5mm</t>
    <phoneticPr fontId="37" type="noConversion"/>
  </si>
  <si>
    <t>560*137*339，4*6，不锈钢片点焊铆接成型，轻便；边缘翻边处理，减少划伤风险；材料：优质不锈钢，厚度：0.4mm-0.5mm</t>
  </si>
  <si>
    <t>696*137*284, 5*5, stainless steel sheet spot welding riveting forming, lightweight; Edge flanging treatment to reduce the risk of scratches; Material: high-quality stainless steel, thickness: 0.4mm-0.5mm</t>
    <phoneticPr fontId="37" type="noConversion"/>
  </si>
  <si>
    <t>696*137*284，5*5，不锈钢片点焊铆接成型，轻便；边缘翻边处理，减少划伤风险；材料：优质不锈钢，厚度：0.4mm-0.5mm</t>
  </si>
  <si>
    <t>420*141*229, 3*4,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7" type="noConversion"/>
  </si>
  <si>
    <t>420*141*229 ，3*4，点焊成型，美观结实；可替式彩色标牌；材料：优质不锈钢；钢板厚度：0.6-1.2mm组合全新导轨设计，解决抽屉型冻存架的层板结霜问题</t>
  </si>
  <si>
    <t>420*141*285, 3*5,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7" type="noConversion"/>
  </si>
  <si>
    <t>420*141*285 ，3*5，点焊成型，美观结实；可替式彩色标牌；材料：优质不锈钢；钢板厚度：0.6-1.2mm组合全新导轨设计，解决抽屉型冻存架的层板结霜问题</t>
  </si>
  <si>
    <t>564*141*229, 4*4,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7" type="noConversion"/>
  </si>
  <si>
    <t>564*141*229，4*4，点焊成型，美观结实；可替式彩色标牌；材料：优质不锈钢；钢板厚度：0.6-1.2mm组合全新导轨设计，解决抽屉型冻存架的层板结霜问题</t>
  </si>
  <si>
    <t>560*141*285，4*5，点焊成型，美观结实；可替式彩色标牌；材料：优质不锈钢；钢板厚度：0.6-1.2mm组合全新导轨设计，解决抽屉型冻存架的层板结霜问题</t>
  </si>
  <si>
    <t>560*141*341, 4*6,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7" type="noConversion"/>
  </si>
  <si>
    <t>560*141*341，4*6，点焊成型，美观结实；可替式彩色标牌；材料：优质不锈钢；钢板厚度：0.6-1.2mm组合全新导轨设计，解决抽屉型冻存架的层板结霜问题</t>
    <phoneticPr fontId="37" type="noConversion"/>
  </si>
  <si>
    <t>700*141*285, 5*5,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7" type="noConversion"/>
  </si>
  <si>
    <t>700*141*285，5*5，点焊成型，美观结实；可替式彩色标牌；材料：优质不锈钢；钢板厚度：0.6-1.2mm组合全新导轨设计，解决抽屉型冻存架的层板结霜问题</t>
    <phoneticPr fontId="37" type="noConversion"/>
  </si>
  <si>
    <t>420*141*229, 3*4, multi-layer drawer design, easy to access; The side gripping port is convenient for taking the cryopreservation box material under low temperature conditions: high-quality stainless steel plate thickness: 0.6-1.2mm combination</t>
    <phoneticPr fontId="37" type="noConversion"/>
  </si>
  <si>
    <t>420*141*229，3*4，多层抽屉设计，易于取放；侧取的抓取口，便于低温条件下拿取冻存盒材料：优质不锈钢钢板厚度：0.6-1.2mm组合</t>
    <phoneticPr fontId="37" type="noConversion"/>
  </si>
  <si>
    <t>564*141*229, 4*4, multi-layer drawer design, easy to pick and place; The side gripping port is convenient for taking the cryopreservation box material under low temperature conditions: high-quality stainless steel plate thickness: 0.6-1.2mm combination</t>
    <phoneticPr fontId="37" type="noConversion"/>
  </si>
  <si>
    <t>564*141*229，4*4，多层抽屉设计，易于取放；侧取的抓取口，便于低温条件下拿取冻存盒材料：优质不锈钢钢板厚度：0.6-1.2mm组合</t>
    <phoneticPr fontId="37" type="noConversion"/>
  </si>
  <si>
    <t>564*141*285, 4*5, multi-layer drawer design, easy to pick and place; The side gripping port is convenient for taking the cryopreservation box material under low temperature conditions: high-quality stainless steel plate thickness: 0.6-1.2mm combination</t>
    <phoneticPr fontId="37" type="noConversion"/>
  </si>
  <si>
    <t>564*141*285 ，4*5，多层抽屉设计，易于取放；侧取的抓取口，便于低温条件下拿取冻存盒材料：优质不锈钢钢板厚度：0.6-1.2mm组合</t>
    <phoneticPr fontId="37" type="noConversion"/>
  </si>
  <si>
    <t>564*141*341, 4*6, multi-layer drawer design, easy to pick and place; The side gripping port is convenient for taking the cryopreservation box material under low temperature conditions: high-quality stainless steel plate thickness: 0.6-1.2mm combination</t>
    <phoneticPr fontId="37" type="noConversion"/>
  </si>
  <si>
    <t>564*141*341，4*6，多层抽屉设计，易于取放；侧取的抓取口，便于低温条件下拿取冻存盒材料：优质不锈钢钢板厚度：0.6-1.2mm组合</t>
    <phoneticPr fontId="37" type="noConversion"/>
  </si>
  <si>
    <t>700*141*285, 5*5, multi-layer drawer design, easy to pick and place; The side gripping port is convenient for taking the cryopreservation box material under low temperature conditions: high-quality stainless steel plate thickness: 0.6-1.2mm combination</t>
    <phoneticPr fontId="37" type="noConversion"/>
  </si>
  <si>
    <t>700*141*285，5*5，多层抽屉设计，易于取放；侧取的抓取口，便于低温条件下拿取冻存盒材料：优质不锈钢钢板厚度：0.6-1.2mm组合</t>
    <phoneticPr fontId="37" type="noConversion"/>
  </si>
  <si>
    <t>143*137*560, 1*10, frame type cryopreservation rack; One-time punching plate forming; Material: SUS304 stainless steel; Steel plate thickness: 0.4-0.8mm</t>
    <phoneticPr fontId="37" type="noConversion"/>
  </si>
  <si>
    <t>143*137*560，1*10，拎框型冻存架； 一次冲板成型；材料：SUS304不锈钢；  钢板厚度：0.4-0.8mm</t>
    <phoneticPr fontId="37" type="noConversion"/>
  </si>
  <si>
    <t>143*137*616,1*11,Frame type cryopreservation rack; One-time punching plate forming; Material: SUS304 stainless steel; Steel plate thickness: 0.4-0.8mm</t>
    <phoneticPr fontId="37" type="noConversion"/>
  </si>
  <si>
    <t>143*137*616，1*11，拎框型冻存架； 一次冲板成型；材料：SUS304不锈钢；  钢板厚度：0.4-0.8mm</t>
    <phoneticPr fontId="37" type="noConversion"/>
  </si>
  <si>
    <t>143*137*672,1*12,frame type freezer; One-time punching plate forming; Material: SUS304 stainless steel; Steel plate thickness: 0.4-0.8mm</t>
    <phoneticPr fontId="37" type="noConversion"/>
  </si>
  <si>
    <t>143*137*672，1*12，拎框型冻存架； 一次冲板成型；材料：SUS304不锈钢；  钢板厚度：0.4-0.8mm</t>
    <phoneticPr fontId="37" type="noConversion"/>
  </si>
  <si>
    <t>143*137*728, 1*13, frame type cryopreservation rack; One-time punching plate forming; Material: SUS304 stainless steel; Steel plate thickness: 0.4-0.8mm</t>
    <phoneticPr fontId="37" type="noConversion"/>
  </si>
  <si>
    <t>143*137*728，1*13，拎框型冻存架； 一次冲板成型；材料：SUS304不锈钢；  钢板厚度：0.4-0.8mm</t>
    <phoneticPr fontId="37" type="noConversion"/>
  </si>
  <si>
    <t>143*137*784, 1*14, frame type cryopreservation rack; One-time punching plate forming; Material: SUS304 stainless steel; Steel plate thickness: 0.4-0.8mm</t>
    <phoneticPr fontId="37" type="noConversion"/>
  </si>
  <si>
    <t>143*137*784，1*14，拎框型冻存架； 一次冲板成型；材料：SUS304不锈钢；  钢板厚度：0.4-0.8mm</t>
    <phoneticPr fontId="37" type="noConversion"/>
  </si>
  <si>
    <t>143*137*840, 1*15, frame type cryopreservation rack; One-time punching plate forming; Material: SUS304 stainless steel; Steel plate thickness: 0.4-0.8mm</t>
    <phoneticPr fontId="37" type="noConversion"/>
  </si>
  <si>
    <t>143*137*840，1*15，拎框型冻存架； 一次冲板成型；材料：SUS304不锈钢；  钢板厚度：0.4-0.8mm</t>
    <phoneticPr fontId="37" type="noConversion"/>
  </si>
  <si>
    <t>137*137*394, 1*7, frame type cryopreservation rack; Self-fixing shrapnel design, one-time punching plate forming; Material: high-quality stainless steel; Steel plate thickness: 0.4-0.8mm</t>
    <phoneticPr fontId="37" type="noConversion"/>
  </si>
  <si>
    <t>137*137*394，1*7，拎框型冻存架； 自固定弹片设计，一次冲板成型；材料：优质不锈钢；  钢板厚度：0.4-0.8mm</t>
    <phoneticPr fontId="37" type="noConversion"/>
  </si>
  <si>
    <t>137*137*450, 1*8, frame type cryopreservation rack; Self-fixing shrapnel design, one-time punching plate forming; Material: high-quality stainless steel; Steel plate thickness: 0.4-0.8mm</t>
    <phoneticPr fontId="37" type="noConversion"/>
  </si>
  <si>
    <t>137*137*450，1*8，拎框型冻存架； 自固定弹片设计，一次冲板成型；材料：优质不锈钢；  钢板厚度：0.4-0.8mm</t>
    <phoneticPr fontId="37" type="noConversion"/>
  </si>
  <si>
    <t>137*137*506, 1*9, frame type cryopreservation rack; Self-fixing shrapnel design, one-time punching plate forming; Material: high-quality stainless steel; Steel plate thickness: 0.4-0.8mm</t>
    <phoneticPr fontId="37" type="noConversion"/>
  </si>
  <si>
    <t>137*137*506，1*9，拎框型冻存架； 自固定弹片设计，一次冲板成型；材料：优质不锈钢；  钢板厚度：0.4-0.8mm</t>
    <phoneticPr fontId="37" type="noConversion"/>
  </si>
  <si>
    <t>137*137*562, 1*10, frame type cryopreservation rack; Self-fixing shrapnel design, one-time punching plate forming; Material: SUS304 stainless steel; Steel plate thickness: 0.4-0.8mm</t>
    <phoneticPr fontId="37" type="noConversion"/>
  </si>
  <si>
    <t>137*137*562，1*10，拎框型冻存架； 自固定弹片设计，一次冲板成型；材料：SUS304不锈钢；  钢板厚度：0.4-0.8mm</t>
    <phoneticPr fontId="37" type="noConversion"/>
  </si>
  <si>
    <t>137*137*618, 1*11, frame type cryopreservation rack; Self-fixing shrapnel design, one-time punching plate forming; Material: SUS304 stainless steel; Steel plate thickness: 0.4-0.8mm</t>
    <phoneticPr fontId="37" type="noConversion"/>
  </si>
  <si>
    <t>137*137*618，1*11，拎框型冻存架； 自固定弹片设计，一次冲板成型；材料：SUS304不锈钢；  钢板厚度：0.4-0.8mm</t>
    <phoneticPr fontId="37" type="noConversion"/>
  </si>
  <si>
    <t>137*137*674, 1*11, frame type cryopreservation rack; Self-fixing shrapnel design, one-time punching plate forming; Material: SUS304 stainless steel; Steel plate thickness: 0.4-0.8mm</t>
    <phoneticPr fontId="37" type="noConversion"/>
  </si>
  <si>
    <t>137*137*674，1*11，拎框型冻存架； 自固定弹片设计，一次冲板成型；材料：SUS304不锈钢；  钢板厚度：0.4-0.8mm</t>
    <phoneticPr fontId="37" type="noConversion"/>
  </si>
  <si>
    <t>137*137*751, 1*13, frame type cryopreservation rack; Self-fixing shrapnel design, one-time punching plate forming; Material: high-quality stainless steel; Steel plate thickness: 0.4-0.8mm</t>
    <phoneticPr fontId="37" type="noConversion"/>
  </si>
  <si>
    <t>137*137*751，1*13，拎框型冻存架； 自固定弹片设计，一次冲板成型；材料：优质不锈钢；  钢板厚度：0.4-0.8mm</t>
    <phoneticPr fontId="37" type="noConversion"/>
  </si>
  <si>
    <t>137*137*808, 1*14, frame type cryopreservation rack; Self-fixing shrapnel design, one-time punching plate forming; Material: high-quality stainless steel; Steel plate thickness: 0.4-0.8mm</t>
    <phoneticPr fontId="37" type="noConversion"/>
  </si>
  <si>
    <t>137*137*808，1*14，拎框型冻存架； 自固定弹片设计，一次冲板成型；材料：优质不锈钢；  钢板厚度：0.4-0.8mm</t>
    <phoneticPr fontId="37" type="noConversion"/>
  </si>
  <si>
    <t>137*137*865, 1*15, frame type freezer rack; Self-fixing shrapnel design, one-time punching plate forming; Material: high-quality stainless steel; Steel plate thickness: 0.4-0.8mm</t>
    <phoneticPr fontId="37" type="noConversion"/>
  </si>
  <si>
    <t>137*137*865，1*15，拎框型冻存架； 自固定弹片设计，一次冲板成型；材料：优质不锈钢；  钢板厚度：0.4-0.8mm</t>
    <phoneticPr fontId="37" type="noConversion"/>
  </si>
  <si>
    <t>135*96*388, 1*7, SBS box frame type cryopreservation rack; Self-fixing shrapnel design, one-time punching plate forming; Material: high-quality stainless steel; Steel plate thickness: 0.4-0.8mm</t>
    <phoneticPr fontId="37" type="noConversion"/>
  </si>
  <si>
    <t>135*96*388，1*7，SBS盒拎框型冻存架； 自固定弹片设计，一次冲板成型；材料：优质不锈钢；  钢板厚度：0.4-0.8mm</t>
    <phoneticPr fontId="37" type="noConversion"/>
  </si>
  <si>
    <t>135*96*712,1*13,SBS box frame type cryopreservation rack; Self-fixing shrapnel design, one-time punching plate forming; Material: high-quality stainless steel; Steel plate thickness: 0.4-0.8mm</t>
    <phoneticPr fontId="37" type="noConversion"/>
  </si>
  <si>
    <t>135*96*712，1*13，SBS盒拎框型冻存架； 自固定弹片设计，一次冲板成型；材料：优质不锈钢；  钢板厚度：0.4-0.8mm</t>
    <phoneticPr fontId="37" type="noConversion"/>
  </si>
  <si>
    <t>135*96*766,1*14,SBS box frame type cryopreservation rack; Self-fixing shrapnel design, one-time punching plate forming; Material: high-quality stainless steel; Steel plate thickness: 0.4-0.8mm</t>
    <phoneticPr fontId="37" type="noConversion"/>
  </si>
  <si>
    <t>135*96*766，1*14，SBS盒拎框型冻存架； 自固定弹片设计，一次冲板成型；材料：优质不锈钢；  钢板厚度：0.4-0.8mm</t>
    <phoneticPr fontId="37" type="noConversion"/>
  </si>
  <si>
    <t>135*96*820, 1*15, SBS box frame type cryopreservation rack; Self-fixing shrapnel design, one-time punching plate forming; Material: high-quality stainless steel; Steel plate thickness: 0.4-0.8mm</t>
    <phoneticPr fontId="37" type="noConversion"/>
  </si>
  <si>
    <t>135*96*820，1*15，SBS盒拎框型冻存架； 自固定弹片设计，一次冲板成型；材料：优质不锈钢；  钢板厚度：0.4-0.8mm</t>
    <phoneticPr fontId="37" type="noConversion"/>
  </si>
  <si>
    <t>Barcode scanner, USP link, plug and play, with barcode and QR code function, 1pc/carton</t>
    <phoneticPr fontId="37" type="noConversion"/>
  </si>
  <si>
    <t>扫码枪，USP链接，即插即用，含条形码与二维码功能，1个/箱</t>
    <phoneticPr fontId="37" type="noConversion"/>
  </si>
  <si>
    <t>The third-generation scanner, photographic, supports the whole box of 133*133 cryopreservation box and SBS scanning, can read the box side code, USB plug and play, 5 seconds read</t>
    <phoneticPr fontId="37" type="noConversion"/>
  </si>
  <si>
    <t>三代扫描仪，拍照式，支持整盒133*133冻存盒及SBS扫描，可读盒体侧码，USB即插即用，5秒可读</t>
    <phoneticPr fontId="37" type="noConversion"/>
  </si>
  <si>
    <t>0.5ml, 0.75ml, 1.0ml SBS Cryopreservation Tube Single Channel Capper, 1 capper/carton</t>
    <phoneticPr fontId="37" type="noConversion"/>
  </si>
  <si>
    <t>0.5ml、0.75ml、1.0ml SBS冻存管单道开盖器，1把/箱</t>
    <phoneticPr fontId="37" type="noConversion"/>
  </si>
  <si>
    <t>0.5ml, 1.5ml 2D automatic lid cryopreservation tube single-lane capper, 1 cap/carton</t>
    <phoneticPr fontId="37" type="noConversion"/>
  </si>
  <si>
    <t>0.5ml、1.5ml 2D自动盖冻存管单道开盖器，1把/箱</t>
    <phoneticPr fontId="37" type="noConversion"/>
  </si>
  <si>
    <t>2.0ml 2D Auto Cap Cryovial Decapper, 1 cap/carton</t>
    <phoneticPr fontId="37" type="noConversion"/>
  </si>
  <si>
    <t>2.0ml 2D自动盖冻存管开盖器，1把/箱</t>
    <phoneticPr fontId="37" type="noConversion"/>
  </si>
  <si>
    <t>2.0 ml SBS Tube Single Lane Capper, 1 capper/carton</t>
    <phoneticPr fontId="37" type="noConversion"/>
  </si>
  <si>
    <t>2.0ml SBS冻存管单道开盖器，1把/箱</t>
    <phoneticPr fontId="37" type="noConversion"/>
  </si>
  <si>
    <t>Conventional cryopreservation tube capper, suitable for all kinds of cryopreservation tubes of various diameters, automatic inspection of pipe diameter, optional 10-22mm/19-33mm pipe position clamp, 4.3 storage LCD screen, speed 180~240rpm, capping time 1.5s/branch, 1 set/box</t>
    <phoneticPr fontId="37" type="noConversion"/>
  </si>
  <si>
    <t>常规型冻存管开盖器，适配各直径各类冻存管，自动检验管径，可选配10-22mm/19-33mm管位夹，4.3存液晶显示屏，转速180~240rpm，开盖时间1.5s/支，1台/箱</t>
    <phoneticPr fontId="37" type="noConversion"/>
  </si>
  <si>
    <t>Five-channel cap opener, suitable for 10*10 matrix boxed cryopreservation tubes, ultra-long standby time, can be customized for charging to adapt to various brands of SBS cryopreservation tubes, 1 pcs/box</t>
    <phoneticPr fontId="37" type="noConversion"/>
  </si>
  <si>
    <t>五道开盖器，适配10*10矩阵 盒装冻存管，超长待机时间，可收费定制适配各个品牌SBS冻存管，1个/箱</t>
    <phoneticPr fontId="37" type="noConversion"/>
  </si>
  <si>
    <t>Six-channel cap opener, suitable for 6*8 matrix SBS cryopreservation tubes, ultra-long standby time, can be customized and adapted to various brands of SBS cryopreservation tubes for a fee, 1pcs/box</t>
    <phoneticPr fontId="37" type="noConversion"/>
  </si>
  <si>
    <t>六道开盖器，适配6*8矩阵 SBS冻存管，超长待机时间，可收费定制适配各个品牌SBS冻存管，1个/箱</t>
    <phoneticPr fontId="37" type="noConversion"/>
  </si>
  <si>
    <t>Eight cap openers, suitable for 8*12 matrix SBS cryopreservation tubes, ultra-long standby time, can be customized and adapted to various brands of SBS cryopreservation tubes for a fee, 1 pcs/box</t>
    <phoneticPr fontId="37" type="noConversion"/>
  </si>
  <si>
    <t>八道开盖器，适配8*12矩阵 SBS冻存管，超长待机时间，可收费定制适配各个品牌SBS冻存管，1个/箱</t>
    <phoneticPr fontId="37" type="noConversion"/>
  </si>
  <si>
    <t>SBS Whole Plate Capper, with 500ul, 750ul, 1000ul, 2.0ml full plate SBS cryovial uncapping, 1 set/box</t>
    <phoneticPr fontId="37" type="noConversion"/>
  </si>
  <si>
    <t>SBS整板开盖器，配套500ul 、750ul、1000ul、2.0ml整版SBS冻存管开盖，1台/箱</t>
  </si>
  <si>
    <t>2D top cryopreservation tube opener, suitable for 0.5ml, 1.5ml, 2.0ml, 5.0ml 81 grids/100 boxes of cryopreservation tube capping, 1 set/box</t>
    <phoneticPr fontId="37" type="noConversion"/>
  </si>
  <si>
    <t>2D顶配冻存管开盖器，适配0.5ml、1.5ml、2.0ml、5.0ml 81格/100格整盒冻存管开盖，1台/箱</t>
    <phoneticPr fontId="37" type="noConversion"/>
  </si>
  <si>
    <t>Docking with the full-page capper and pipetting workstation, the whole box of cryopreservation tube is uncovered, dispensed, closed and unmanned dispensing operation through the communication port or sensor, and the handling time: ≤5 seconds/box; It can be customized according to customer application scenarios</t>
    <phoneticPr fontId="37" type="noConversion"/>
  </si>
  <si>
    <t>对接整版开盖器及移液工作站，通过通信端口或传感器实现整盒冻存管开盖—分液——关盖无人分装操作，搬运时间：≤5秒/盒；可根据客户应用场景个性化定制</t>
    <phoneticPr fontId="37" type="noConversion"/>
  </si>
  <si>
    <t>The automatic pipetting workstation realizes automated, intelligent and accurate liquid dispensing, and can automatically and continuously identify the barcode on the side of the sample tube, with a scanning time of 2s and 1 unit/box</t>
    <phoneticPr fontId="37" type="noConversion"/>
  </si>
  <si>
    <t>自动化移液工作站，实现自动化、智能化、精准化分液，可自动连续识别样本管侧面条码，扫描时间2s，1台/箱</t>
    <phoneticPr fontId="37" type="noConversion"/>
  </si>
  <si>
    <t>Thermal low-temperature label printer, LCD display, resolution 300DPI</t>
    <phoneticPr fontId="37" type="noConversion"/>
  </si>
  <si>
    <t>热敏低温标签打印机， 液晶显示，分辨率300DPI</t>
    <phoneticPr fontId="37" type="noConversion"/>
  </si>
  <si>
    <t>Compatible with T4000 printer, 300 meters, ribbon to label ratio: 1:6</t>
    <phoneticPr fontId="37" type="noConversion"/>
  </si>
  <si>
    <t>适配T4000打印机，300米，色带与标签比例： 1:6</t>
    <phoneticPr fontId="37" type="noConversion"/>
  </si>
  <si>
    <t>Low temperature label, withstand temperature: -86 degrees; 25.5*9.5mm + diameter 9.5mm dots, operating temperature: -86 degrees.</t>
    <phoneticPr fontId="37" type="noConversion"/>
  </si>
  <si>
    <t>低温标签，耐受温度：-86度；25.5*9.5mm+直径9.5mm圆点，使用温度：-86度
3000张/卷</t>
  </si>
  <si>
    <t>6606200-1</t>
  </si>
  <si>
    <t>Low temperature label, withstand temperature: -86 degrees; 30*20m, operating temperature: -86 degrees.</t>
    <phoneticPr fontId="37" type="noConversion"/>
  </si>
  <si>
    <t>低温标签，耐受温度：-86度；30*20m，使用温度：-86度
5000张/卷</t>
  </si>
  <si>
    <t>Liquid nitrogen label, withstand temperature: -196 degrees; 25.5*9.5mm + diameter 9.5mm round dot, operating temperature: -196 degrees</t>
    <phoneticPr fontId="37" type="noConversion"/>
  </si>
  <si>
    <t>液氮标签，耐受温度：-196度；25.5*9.5mm+直径9.5mm圆点，使用温度：-196度
3000张/卷</t>
    <phoneticPr fontId="37" type="noConversion"/>
  </si>
  <si>
    <t>Standard version; Core modules: security alarms, attribute presets, device compatibility, label templates, multi-dimensional permissions, and management of less than 3 storage devices</t>
    <phoneticPr fontId="37" type="noConversion"/>
  </si>
  <si>
    <t>标准版本；核心模块：安全报警、属性预置、设备兼容、标签模板、多维权限，管理含3台以下存储设备</t>
    <phoneticPr fontId="37" type="noConversion"/>
  </si>
  <si>
    <t>Standard version; Core modules: security alarms, attribute presets, device compatibility, label templates, multi-dimensional permissions, and management of less than 5 storage devices</t>
    <phoneticPr fontId="37" type="noConversion"/>
  </si>
  <si>
    <t>标准版本；核心模块：安全报警、属性预置、设备兼容、标签模板、多维权限，管理含5台以下存储设备</t>
    <phoneticPr fontId="37" type="noConversion"/>
  </si>
  <si>
    <t>Standard version; Core modules: security alarms, attribute presets, device compatibility, label templates, multi-dimensional permissions, and management of less than 10 storage devices</t>
    <phoneticPr fontId="37" type="noConversion"/>
  </si>
  <si>
    <t>标准版本；核心模块：安全报警、属性预置、设备兼容、标签模板、多维权限，管理含10台以下存储设备</t>
    <phoneticPr fontId="37" type="noConversion"/>
  </si>
  <si>
    <t>Standard version; Core modules: security alarms, attribute presets, device compatibility, label templates, multi-dimensional permissions, and management of more than 10 storage devices</t>
    <phoneticPr fontId="37" type="noConversion"/>
  </si>
  <si>
    <t>标准版本；核心模块：安全报警、属性预置、设备兼容、标签模板、多维权限，管理10台以上存储设备</t>
    <phoneticPr fontId="37" type="noConversion"/>
  </si>
  <si>
    <t>Screw cap, transparent color, enzyme-free, resistance temperature: -86°C~121°C, 500pcs/pack, 10bags/carton</t>
    <phoneticPr fontId="37" type="noConversion"/>
  </si>
  <si>
    <t>螺口管盖，透明色，无酶，耐受温度：-86度~121度，500个/包，10包/箱</t>
    <phoneticPr fontId="37" type="noConversion"/>
  </si>
  <si>
    <t>6613000-R</t>
  </si>
  <si>
    <t>Screw cap, transparent red, enzyme-free, resistance temperature: -86°C~121°C, 500pcs/bag, 10bags/carton</t>
    <phoneticPr fontId="37" type="noConversion"/>
  </si>
  <si>
    <t>螺口管盖，透明红色，无酶，耐受温度：-86度~121度，500个/包，10包/箱</t>
    <phoneticPr fontId="37" type="noConversion"/>
  </si>
  <si>
    <t>6614000-B</t>
  </si>
  <si>
    <t>Screw cap, transparent blue, enzyme-free, resistance temperature: -86°C~121°C, 500pcs/pack, 10bags/carton</t>
    <phoneticPr fontId="37" type="noConversion"/>
  </si>
  <si>
    <t>螺口管盖，透明蓝色，无酶，耐受温度：-86度~121度，500个/包，10包/箱</t>
    <phoneticPr fontId="37" type="noConversion"/>
  </si>
  <si>
    <t>66150000-Y</t>
  </si>
  <si>
    <t>Screw cap, transparent yellow, enzyme-free, resistance temperature: -86°C~121°C, 500pcs/pack, 10pcs/carton</t>
    <phoneticPr fontId="37" type="noConversion"/>
  </si>
  <si>
    <t>螺口管盖，透明黄色，无酶，耐受温度：-86度~121度，500个/包，10包/箱</t>
    <phoneticPr fontId="37" type="noConversion"/>
  </si>
  <si>
    <t>6616000-G</t>
  </si>
  <si>
    <t>Screw cap, transparent green, enzyme-free, resistance temperature: -86°C~121°C, 500pcs/bag, 10bags/carton</t>
    <phoneticPr fontId="37" type="noConversion"/>
  </si>
  <si>
    <t>螺口管盖，透明绿色，无酶，耐受温度：-86度~121度，500个/包，10包/箱</t>
    <phoneticPr fontId="37" type="noConversion"/>
  </si>
  <si>
    <t>Screw tube cap, solid red, enzyme-free, resistance temperature: -86°C~121°C, 500pcs/bag, 10bags/carton</t>
    <phoneticPr fontId="37" type="noConversion"/>
  </si>
  <si>
    <t>螺口管盖，实色红，无酶，耐受温度：-86度~121度，500个/包，10包/箱</t>
    <phoneticPr fontId="37" type="noConversion"/>
  </si>
  <si>
    <t>Screw cap, solid green, enzyme-free, resistance temperature: -86 degrees ~ 121 degrees, 500 pcs/bag, 10 bags/carton</t>
    <phoneticPr fontId="37" type="noConversion"/>
  </si>
  <si>
    <t>螺口管盖，实色绿，无酶，耐受温度：-86度~121度，500个/包，10包/箱</t>
    <phoneticPr fontId="37" type="noConversion"/>
  </si>
  <si>
    <t>Screw tube cap, solid blue, enzyme-free, resistance temperature: -86°C~121°C, 500pcs/bag, 10bags/carton</t>
    <phoneticPr fontId="37" type="noConversion"/>
  </si>
  <si>
    <t>螺口管盖，实色蓝，无酶，耐受温度：-86度~121度，500个/包，10包/箱</t>
    <phoneticPr fontId="37" type="noConversion"/>
  </si>
  <si>
    <t>Screw tube cap, solid yellow, enzyme-free, resistance temperature: -86°C~121°C, 500pcs/pack, 10bags/carton</t>
    <phoneticPr fontId="37" type="noConversion"/>
  </si>
  <si>
    <t>螺口管盖，实色黄，无酶，耐受温度：-86度~121度，500个/包，10包/箱</t>
    <phoneticPr fontId="37" type="noConversion"/>
  </si>
  <si>
    <t>Screw cap, solid purple, enzyme-free, resistance temperature: -86°C~121°C, 500pcs/bag, 10 bags/carton</t>
    <phoneticPr fontId="37" type="noConversion"/>
  </si>
  <si>
    <t>螺口管盖，实色紫，无酶，耐受温度：-86度~121度，500个/包，10包/箱</t>
    <phoneticPr fontId="37" type="noConversion"/>
  </si>
  <si>
    <t>Screw mouth cap, solid orange, enzyme-free, resistance temperature: -86°C~121°C, 500pcs/pack, 10bags/carton</t>
    <phoneticPr fontId="37" type="noConversion"/>
  </si>
  <si>
    <t>螺口管盖，实色橙，无酶，耐受温度：-86度~121度，500个/包，10包/箱</t>
    <phoneticPr fontId="37" type="noConversion"/>
  </si>
  <si>
    <t>Screw tube cap, solid white, enzyme-free, resistance temperature: -86°C~121°C, 500pcs/bag, 10 bags/carton</t>
    <phoneticPr fontId="37" type="noConversion"/>
  </si>
  <si>
    <t>螺口管盖，实色白，无酶，耐受温度：-86度~121度，500个/包，10包/箱</t>
    <phoneticPr fontId="37" type="noConversion"/>
  </si>
  <si>
    <t>Screw cap, dark brown, enzyme-free, resistance temperature: -86 degrees ~ 121 degrees, 500 pcs/bag, 10 bags/carton</t>
    <phoneticPr fontId="37" type="noConversion"/>
  </si>
  <si>
    <t>螺口管盖，避光棕色，无酶，耐受温度：-86度~121度，500个/包，10包/箱</t>
    <phoneticPr fontId="37" type="noConversion"/>
  </si>
  <si>
    <t>0.5ml screw tube, enzyme-free, tolerance temperature: -86°C~121°C, 500pcs/pack, 10 bags/carton</t>
    <phoneticPr fontId="37" type="noConversion"/>
  </si>
  <si>
    <t>0.5ml螺口管，无酶，耐受温度：-86度~121度，500个/包，10包/箱</t>
    <phoneticPr fontId="37" type="noConversion"/>
  </si>
  <si>
    <t>0.5ml screw mouth tube, no enzyme, tolerance temperature: -86 degrees ~ 121 degrees, dark brown, 500 pcs/bag, 10 bags/carton</t>
    <phoneticPr fontId="37" type="noConversion"/>
  </si>
  <si>
    <t>0.5ml螺口管，无酶，耐受温度：-86度~121度，避光棕色，500个/包，10包/箱</t>
    <phoneticPr fontId="37" type="noConversion"/>
  </si>
  <si>
    <t>1.5ml screw mouth tube, enzyme-free, tolerance temperature: -86°C~121°C, 500pcs/bag, 10 bags/carton</t>
    <phoneticPr fontId="37" type="noConversion"/>
  </si>
  <si>
    <t>1.5ml螺口管，无酶，耐受温度：-86度~121度，500个/包，10包/箱</t>
    <phoneticPr fontId="37" type="noConversion"/>
  </si>
  <si>
    <t>1.5ml screw mouth tube, enzyme-free, tolerance temperature: -86 degrees ~ 121 degrees, dark brown, 500 pcs/pack, 10 packs/carton</t>
    <phoneticPr fontId="37" type="noConversion"/>
  </si>
  <si>
    <t>1.5ml螺口管，无酶，耐受温度：-86度~121度，避光棕色，500个/包，10包/箱</t>
    <phoneticPr fontId="37" type="noConversion"/>
  </si>
  <si>
    <t>2.0ml screw mouth tube, enzyme-free, tolerance temperature: -86°C~121°C, 500pcs/bag, 10 bags/carton</t>
    <phoneticPr fontId="37" type="noConversion"/>
  </si>
  <si>
    <t>2.0ml螺口管，无酶，耐受温度：-86度~121度，500个/包，10包/箱</t>
    <phoneticPr fontId="37" type="noConversion"/>
  </si>
  <si>
    <t>2.0ml screw mouth tube, no enzyme, tolerance temperature: -86°C~121°C, dark brown, 500pcs/pack, 10bags/carton</t>
    <phoneticPr fontId="37" type="noConversion"/>
  </si>
  <si>
    <t>2.0ml螺口管，无酶，耐受温度：-86度~121度，避光棕色，500个/包，10包/箱</t>
    <phoneticPr fontId="37" type="noConversion"/>
  </si>
  <si>
    <t>2.0ml screw tube, no enzyme, tube body printing writing area and graduation mark, withstand temperature: -86 degrees ~ 121 degrees, 500 pcs/pack, 10 bags/carton</t>
    <phoneticPr fontId="37" type="noConversion"/>
  </si>
  <si>
    <t>2.0ml螺口管，无酶，管体印刷书写区域及刻度线，耐受温度：-86度~121度，500个/包，10包/箱</t>
    <phoneticPr fontId="37" type="noConversion"/>
  </si>
  <si>
    <t>Screw-mouth cap, transparent color, resistance temperature: -86°C~121°C, sterile and enzyme-free, 500pcs/bag, 10 bags/carton</t>
    <phoneticPr fontId="37" type="noConversion"/>
  </si>
  <si>
    <t>螺口管盖，透明色，耐受温度：-86度~121度，无菌无酶，500个/包，10包/箱</t>
    <phoneticPr fontId="37" type="noConversion"/>
  </si>
  <si>
    <t>6633000-R</t>
  </si>
  <si>
    <t>Screw cap, transparent red, resistance temperature: -86°C~121°C, sterile and enzyme-free, 500pcs/pack, 10pcs/carton</t>
    <phoneticPr fontId="37" type="noConversion"/>
  </si>
  <si>
    <t>螺口管盖，透明红色，耐受温度：-86度~121度，无菌无酶，500个/包，10包/箱</t>
    <phoneticPr fontId="37" type="noConversion"/>
  </si>
  <si>
    <t>6634000-B</t>
  </si>
  <si>
    <t>Screw cap, transparent blue, resistance temperature: -86°C~121°C, sterile enzyme-free, 500pcs/pack, 10bags/carton</t>
    <phoneticPr fontId="37" type="noConversion"/>
  </si>
  <si>
    <t>螺口管盖，透明蓝色，耐受温度：-86度~121度，无菌无酶，500个/包，10包/箱</t>
    <phoneticPr fontId="37" type="noConversion"/>
  </si>
  <si>
    <t>6635000-Y</t>
  </si>
  <si>
    <t>Screw mouth cap, transparent yellow, resistance temperature: -86°C~121°C, sterile enzyme-free, 500pcs/bag, 10 bags/carton</t>
    <phoneticPr fontId="37" type="noConversion"/>
  </si>
  <si>
    <t>螺口管盖，透明黄色，耐受温度：-86度~121度，无菌无酶，500个/包，10包/箱</t>
    <phoneticPr fontId="37" type="noConversion"/>
  </si>
  <si>
    <t>6636000-G</t>
  </si>
  <si>
    <t>Screw-mouth tube cap, transparent green, resistance temperature: -86°C~121°C, sterile enzyme-free, 500pcs/bag, 10bags/carton</t>
    <phoneticPr fontId="37" type="noConversion"/>
  </si>
  <si>
    <t>螺口管盖，透明绿色，耐受温度：-86度~121度，无菌无酶，500个/包，10包/箱</t>
    <phoneticPr fontId="37" type="noConversion"/>
  </si>
  <si>
    <t>Screw cap, solid red, sterile and enzyme-free, resistance temperature: -86 degrees ~ 121 degrees, 500 pcs/bag, 10 bags/carton</t>
    <phoneticPr fontId="37" type="noConversion"/>
  </si>
  <si>
    <t>螺口管盖，实色红，无菌无酶，耐受温度：-86度~121度，500个/包，10包/箱</t>
    <phoneticPr fontId="37" type="noConversion"/>
  </si>
  <si>
    <t>Screw cap, solid green, sterile and enzyme-free, resistance temperature: -86 degrees ~ 121 degrees, 500 pcs/bag, 10 bags/carton</t>
    <phoneticPr fontId="37" type="noConversion"/>
  </si>
  <si>
    <t>螺口管盖，实色绿，无菌无酶，耐受温度：-86度~121度，500个/包，10包/箱</t>
    <phoneticPr fontId="37" type="noConversion"/>
  </si>
  <si>
    <t>Screw cap, solid blue, sterile and enzyme-free, resistance temperature: -86 degrees ~ 121 degrees, 500 pcs/bag, 10 bags/carton</t>
    <phoneticPr fontId="37" type="noConversion"/>
  </si>
  <si>
    <t>螺口管盖，实色蓝，无菌无酶，耐受温度：-86度~121度，500个/包，10包/箱</t>
    <phoneticPr fontId="37" type="noConversion"/>
  </si>
  <si>
    <t>Screw tube cap, solid yellow, sterile and enzyme-free, resistance temperature: -86 degrees ~ 121 degrees, 500 pcs/bag, 10 bags/carton</t>
    <phoneticPr fontId="37" type="noConversion"/>
  </si>
  <si>
    <t>螺口管盖，实色黄，无菌无酶，耐受温度：-86度~121度，500个/包，10包/箱</t>
    <phoneticPr fontId="37" type="noConversion"/>
  </si>
  <si>
    <t>Screw cap, solid purple, sterile and enzyme-free, resistance temperature: -86 degrees ~ 121 degrees, 500 pcs/pack, 10 bags/carton</t>
    <phoneticPr fontId="37" type="noConversion"/>
  </si>
  <si>
    <t>螺口管盖，实色紫，无菌无酶，耐受温度：-86度~121度，500个/包，10包/箱</t>
    <phoneticPr fontId="37" type="noConversion"/>
  </si>
  <si>
    <t>Screw cap, solid orange, sterile and enzyme-free, resistance temperature: -86°C~121°C, 500pcs/pack, 10pcs/carton</t>
    <phoneticPr fontId="37" type="noConversion"/>
  </si>
  <si>
    <t>螺口管盖，实色橙，无菌无酶，耐受温度：-86度~121度，500个/包，10包/箱</t>
    <phoneticPr fontId="37" type="noConversion"/>
  </si>
  <si>
    <t>Screw cap, solid white, sterile and enzyme-free, resistance temperature: -86 degrees ~ 121 degrees, 500 pcs/bag, 10 bags/carton</t>
    <phoneticPr fontId="37" type="noConversion"/>
  </si>
  <si>
    <t>螺口管盖，实色白，无菌无酶，耐受温度：-86度~121度，500个/包，10包/箱</t>
    <phoneticPr fontId="37" type="noConversion"/>
  </si>
  <si>
    <t>Screw mouth tube cap, dark brown, resistance temperature: -86 degrees ~ 121 degrees, sterile enzyme-free, 500 pcs/bag, 10 bags/carton</t>
    <phoneticPr fontId="37" type="noConversion"/>
  </si>
  <si>
    <t>螺口管盖，避光棕色，耐受温度：-86度~121度，无菌无酶，500个/包，10包/箱</t>
    <phoneticPr fontId="37" type="noConversion"/>
  </si>
  <si>
    <t>0.5ml screw mouth tube, tolerance temperature: -86 degrees ~ 121 degrees, sterile and enzyme-free, 500 pcs/pack, 10 packs/carton</t>
    <phoneticPr fontId="37" type="noConversion"/>
  </si>
  <si>
    <t>0.5ml螺口管，耐受温度：-86度~121度，无菌无酶，500个/包，10包/箱</t>
    <phoneticPr fontId="37" type="noConversion"/>
  </si>
  <si>
    <t>0.5ml screw mouth tube, resistance temperature: -86°C~121°C, sterile enzyme-free, brown, 500pcs/pack, 10bags/carton</t>
    <phoneticPr fontId="37" type="noConversion"/>
  </si>
  <si>
    <t>0.5ml螺口管，耐受温度：-86度~121度，无菌无酶，避光棕色，500个/包，10包/箱</t>
    <phoneticPr fontId="37" type="noConversion"/>
  </si>
  <si>
    <t>1.5ml screw tube, resistance temperature: -86 degrees ~ 121 degrees, sterile enzyme-free, 500 pcs/bag, 10 bags/carton</t>
    <phoneticPr fontId="37" type="noConversion"/>
  </si>
  <si>
    <t>1.5ml螺口管，耐受温度：-86度~121度，无菌无酶，500个/包，10包/箱</t>
    <phoneticPr fontId="37" type="noConversion"/>
  </si>
  <si>
    <t>1.5ml screw mouth tube, resistance temperature: -86 degrees ~ 121 degrees, sterile enzyme-free, dark brown, 500 pcs/pack, 10 packs/carton</t>
    <phoneticPr fontId="37" type="noConversion"/>
  </si>
  <si>
    <t>1.5ml螺口管，耐受温度：-86度~121度，无菌无酶，避光棕色，500个/包，10包/箱</t>
    <phoneticPr fontId="37" type="noConversion"/>
  </si>
  <si>
    <t>2.0ml screw mouth tube, tolerance temperature: -86 degrees ~ 121 degrees, sterile enzyme-free, 500 pcs/pack, 10 packs/carton</t>
    <phoneticPr fontId="37" type="noConversion"/>
  </si>
  <si>
    <t>2.0ml螺口管，耐受温度：-86度~121度，无菌无酶，500个/包，10包/箱</t>
    <phoneticPr fontId="37" type="noConversion"/>
  </si>
  <si>
    <t>2.0ml screw tube, tolerance temperature: -86 degrees ~ 121 degrees, sterile enzyme-free, dark brown, 500 pcs/pack, 10 packs/carton</t>
    <phoneticPr fontId="37" type="noConversion"/>
  </si>
  <si>
    <t>2.0ml螺口管，耐受温度：-86度~121度，无菌无酶，避光棕色，500个/包，10包/箱</t>
    <phoneticPr fontId="37" type="noConversion"/>
  </si>
  <si>
    <t>0.5ml screw mouth tube, transparent cap, tube cap assembly, resistance temperature: -86 degrees ~ 121 degrees, sterile enzyme-free, 50 pcs/pack, 40 bags/carton</t>
    <phoneticPr fontId="37" type="noConversion"/>
  </si>
  <si>
    <t>0.5ml螺口管，透明盖，管盖组装，耐受温度：-86度~121度，无菌无酶，50个/包，40包/箱</t>
    <phoneticPr fontId="37" type="noConversion"/>
  </si>
  <si>
    <t>1.5ml screw mouth tube, transparent cap, tube cap assembly, resistance temperature: -86 degrees ~ 121 degrees, sterile enzyme-free, 50 pcs/pack, 40 bags/carton</t>
    <phoneticPr fontId="37" type="noConversion"/>
  </si>
  <si>
    <t>1.5ml螺口管，透明盖，管盖组装，耐受温度：-86度~121度，无菌无酶，50个/包，40包/箱</t>
    <phoneticPr fontId="37" type="noConversion"/>
  </si>
  <si>
    <t>2.0ml screw mouth tube, transparent cap, tube cap assembly, resistance temperature: -86 degrees ~ 121 degrees, sterile enzyme-free, 50 pcs/pack, 40 bags/carton</t>
    <phoneticPr fontId="37" type="noConversion"/>
  </si>
  <si>
    <t>2.0ml螺口管，透明盖，管盖组装，耐受温度：-86度~121度，无菌无酶，50个/包，40包/箱</t>
    <phoneticPr fontId="37" type="noConversion"/>
  </si>
  <si>
    <t>2.0ml screw mouth tube, transparent cap, tube lid assembly, printing writing area and scale area, resistance temperature: -86 degrees ~ 121 degrees, sterile enzyme-free, 50 pcs/pack, 10 packs/box, 40 packs/carton</t>
    <phoneticPr fontId="37" type="noConversion"/>
  </si>
  <si>
    <t>2.0ml螺口管，透明盖，管盖组装，印刷书写区域和刻度区，耐受温度：-86度~121度，无菌无酶，50个/包，10包/盒，40包/箱</t>
    <phoneticPr fontId="37" type="noConversion"/>
  </si>
  <si>
    <t>0.5ml screw mouth tube, dark brown, cap assembly, resistance temperature: -86 degrees ~ 121 degrees, sterile enzyme-free, 50 pcs/bag, 40 bags/carton</t>
    <phoneticPr fontId="37" type="noConversion"/>
  </si>
  <si>
    <t>0.5ml螺口管，避光棕色，管盖组装，耐受温度：-86度~121度，无菌无酶，50个/包，40包/箱</t>
    <phoneticPr fontId="37" type="noConversion"/>
  </si>
  <si>
    <t>1.5ml screw mouth tube, brown in the dark, cap assembly, resistance temperature: -86 degrees ~ 121 degrees, sterile enzyme-free, 50 pcs/pack, 40 bags/carton</t>
    <phoneticPr fontId="37" type="noConversion"/>
  </si>
  <si>
    <t>1.5ml螺口管，避光棕色，管盖组装，耐受温度：-86度~121度，无菌无酶，50个/包，40包/箱</t>
    <phoneticPr fontId="37" type="noConversion"/>
  </si>
  <si>
    <t>2.0ml screw mouth tube, dark brown, cap assembly, resistance temperature: -86 degrees ~ 121 degrees, sterile enzyme-free, 50 pcs/pack, 40 packs/carton</t>
    <phoneticPr fontId="37" type="noConversion"/>
  </si>
  <si>
    <t>2.0ml螺口管，避光棕色，管盖组装，耐受温度：-86度~121度，无菌无酶，50个/包，40包/箱</t>
    <phoneticPr fontId="37" type="noConversion"/>
  </si>
  <si>
    <t>Screw tube cap, low cap, transparent color, enzyme-free, resistance temperature: -86°C~121°C, 500pcs/bag, 10bags/carton</t>
    <phoneticPr fontId="37" type="noConversion"/>
  </si>
  <si>
    <t>螺口管盖，低位盖，透明色，无酶，耐受温度：-86度~121度，500个/包，10包/箱</t>
    <phoneticPr fontId="37" type="noConversion"/>
  </si>
  <si>
    <t>6659000-R</t>
  </si>
  <si>
    <t>Screw tube cap, low cap, transparent pink, enzyme-free, resistance temperature: -86°C~121°C, 500pcs/pack, 10bags/carton</t>
    <phoneticPr fontId="37" type="noConversion"/>
  </si>
  <si>
    <t>螺口管盖，低位盖，透明粉红色，无酶，耐受温度：-86度~121度，500个/包，10包/箱</t>
    <phoneticPr fontId="37" type="noConversion"/>
  </si>
  <si>
    <t>6660000-B</t>
  </si>
  <si>
    <t>Screw cap, low cap, transparent blue, enzyme-free, resistance temperature: -86°C~121°C, 500pcs/bag, 10bags/carton</t>
    <phoneticPr fontId="37" type="noConversion"/>
  </si>
  <si>
    <t>螺口管盖，低位盖，透明蓝色，无酶，耐受温度：-86度~121度，500个/包，10包/箱</t>
    <phoneticPr fontId="37" type="noConversion"/>
  </si>
  <si>
    <t>6661000-Y</t>
  </si>
  <si>
    <t>Screw cap, low cap, transparent yellow, enzyme-free, resistance temperature: -86°C~121°C, 500pcs/bag, 10bags/carton</t>
    <phoneticPr fontId="37" type="noConversion"/>
  </si>
  <si>
    <t>螺口管盖，低位盖，透明黄色，无酶，耐受温度：-86度~121度，500个/包，10包/箱</t>
    <phoneticPr fontId="37" type="noConversion"/>
  </si>
  <si>
    <t>6662000-G</t>
  </si>
  <si>
    <t>Screw tube cap, low cap, transparent green, enzyme-free, resistance temperature: -86°C~121°C, 500pcs/pack, 10bags/carton</t>
    <phoneticPr fontId="37" type="noConversion"/>
  </si>
  <si>
    <t>螺口管盖，低位盖，透明绿色，无酶，耐受温度：-86度~121度，500个/包，10包/箱</t>
    <phoneticPr fontId="37" type="noConversion"/>
  </si>
  <si>
    <t>Screw tube cap, low cap, solid red, enzyme-free, tolerance temperature: -86°C~121°C, 500pcs/bag, 10bags/carton</t>
    <phoneticPr fontId="37" type="noConversion"/>
  </si>
  <si>
    <t>螺口管盖，低位盖，实色红，无酶，耐受温度：-86度~121度，500个/包，10包/箱</t>
    <phoneticPr fontId="37" type="noConversion"/>
  </si>
  <si>
    <t>Screw-mouth tube cap, low cap, solid green, enzyme-free, resistance temperature: -86°C~121°C, 500pcs/bag, 10bags/carton</t>
    <phoneticPr fontId="37" type="noConversion"/>
  </si>
  <si>
    <t>螺口管盖，低位盖，实色绿，无酶，耐受温度：-86度~121度，500个/包，10包/箱</t>
    <phoneticPr fontId="37" type="noConversion"/>
  </si>
  <si>
    <t>Screw cap, low cap, solid blue, enzyme-free, resistance temperature: -86 degrees ~ 121 degrees, 500 pcs/bag, 10 bags/carton</t>
    <phoneticPr fontId="37" type="noConversion"/>
  </si>
  <si>
    <t>螺口管盖，低位盖，实色蓝，无酶，耐受温度：-86度~121度，500个/包，10包/箱</t>
    <phoneticPr fontId="37" type="noConversion"/>
  </si>
  <si>
    <t>Screw tube cap, low cap, solid yellow, enzyme-free, resistance temperature: -86 degrees ~ 121 degrees, 500 pcs/bag, 10 bags/carton</t>
    <phoneticPr fontId="37" type="noConversion"/>
  </si>
  <si>
    <t>螺口管盖，低位盖，实色黄，无酶，耐受温度：-86度~121度，500个/包，10包/箱</t>
    <phoneticPr fontId="37" type="noConversion"/>
  </si>
  <si>
    <t>Screw tube cap, low cap, solid color purple, enzyme-free, resistance temperature: -86°C~121°C, 500pcs/bag, 10 bags/carton</t>
    <phoneticPr fontId="37" type="noConversion"/>
  </si>
  <si>
    <t>螺口管盖，低位盖，实色紫，无酶，耐受温度：-86度~121度，500个/包，10包/箱</t>
    <phoneticPr fontId="37" type="noConversion"/>
  </si>
  <si>
    <t>Screw-mouth tube cap, low cap, solid orange, enzyme-free, resistance temperature: -86°C~121°C, 500pcs/bag, 10bags/carton</t>
    <phoneticPr fontId="37" type="noConversion"/>
  </si>
  <si>
    <t>螺口管盖，低位盖，实色橙，无酶，耐受温度：-86度~121度，500个/包，10包/箱</t>
    <phoneticPr fontId="37" type="noConversion"/>
  </si>
  <si>
    <t>Screw mouth tube cap, low cap, solid white, enzyme-free, resistance temperature: -86 degrees ~ 121 degrees, 500 pcs/bag, 10 bags/carton</t>
    <phoneticPr fontId="37" type="noConversion"/>
  </si>
  <si>
    <t>螺口管盖，低位盖，实色白，无酶，耐受温度：-86度~121度，500个/包，10包/箱</t>
    <phoneticPr fontId="37" type="noConversion"/>
  </si>
  <si>
    <t>Screw tube cap, low cap, brown light, enzyme-free, resistance temperature: -86 degrees ~ 121 degrees, 500 pcs/bag, 10 bags/carton</t>
    <phoneticPr fontId="37" type="noConversion"/>
  </si>
  <si>
    <t>螺口管盖，低位盖，棕色避光，无酶，耐受温度：-86度~121度，500个/包，10包/箱</t>
    <phoneticPr fontId="37" type="noConversion"/>
  </si>
  <si>
    <t>0.5ml screw tube, transparent color, enzyme-free, resistance temperature: -86°C~121°C, 500pcs/bag, 10 bags/carton</t>
    <phoneticPr fontId="37" type="noConversion"/>
  </si>
  <si>
    <t>0.5ml螺口管，透明色，无酶，耐受温度：-86度~121度，500个/包，10包/箱</t>
    <phoneticPr fontId="37" type="noConversion"/>
  </si>
  <si>
    <t>0.5ml screw tube, brown light-proof, enzyme-free, tolerance temperature: -86°C~121°C, 500pcs/pack, 10pcs/carton</t>
    <phoneticPr fontId="37" type="noConversion"/>
  </si>
  <si>
    <t>0.5ml螺口管，棕色避光，无酶，耐受温度：-86度~121度，500个/包，10包/箱</t>
    <phoneticPr fontId="37" type="noConversion"/>
  </si>
  <si>
    <t>1.5ml screw mouth tube, enzyme-free, tolerance temperature: -86 degrees ~ 121 degrees, 500 pcs/pack, 10 bags/carton</t>
    <phoneticPr fontId="37" type="noConversion"/>
  </si>
  <si>
    <t>1.5ml screw tube, brown light-proof, enzyme-free, tolerance temperature: -86°C~121°C, 500pcs/pack, 10bags/carton</t>
    <phoneticPr fontId="37" type="noConversion"/>
  </si>
  <si>
    <t>1.5ml螺口管，棕色避光，无酶，耐受温度：-86度~121度，500个/包，10包/箱</t>
    <phoneticPr fontId="37" type="noConversion"/>
  </si>
  <si>
    <t>2.0ml screw-top tube, brown light-proof, enzyme-free, tolerance temperature: -86°C~121°C, 500pcs/pack, 10bags/carton</t>
    <phoneticPr fontId="37" type="noConversion"/>
  </si>
  <si>
    <t>2.0ml螺口管，棕色避光，无酶，耐受温度：-86度~121度，500个/包，10包/箱</t>
    <phoneticPr fontId="37" type="noConversion"/>
  </si>
  <si>
    <t>2.0ml screw mouth tube, no enzyme, tube body printing writing area and graduation mark, withstand temperature: -86 degrees ~ 121 degrees, 500 pcs/pack, 10 bags/carton</t>
    <phoneticPr fontId="37" type="noConversion"/>
  </si>
  <si>
    <t>Screw-top cap, low-level cap, with ring, transparent color, resistance temperature: -86°C~121°C, enzyme-free, 500pcs/pack, 10bags/carton</t>
    <phoneticPr fontId="37" type="noConversion"/>
  </si>
  <si>
    <t>螺口管盖，低位盖，带环，透明色，耐受温度：-86度~121度，无酶，500个/包，10包/箱</t>
    <phoneticPr fontId="37" type="noConversion"/>
  </si>
  <si>
    <t>6679500-R</t>
  </si>
  <si>
    <t>Screw tube cap, low cap, with ring, transparent red, resistance temperature: -86°C~121°C, no enzyme, 500pcs/bag, 10 bags/carton</t>
    <phoneticPr fontId="37" type="noConversion"/>
  </si>
  <si>
    <t>螺口管盖，低位盖，带环，透明红色，耐受温度：-86度~121度，无酶，500个/包，10包/箱</t>
    <phoneticPr fontId="37" type="noConversion"/>
  </si>
  <si>
    <t>6680500-B</t>
  </si>
  <si>
    <t>Screw cap, low cap, with ring, transparent blue, resistance temperature: -86°C~121°C, enzyme-free, 500pcs/bag, 10 bags/carton</t>
    <phoneticPr fontId="37" type="noConversion"/>
  </si>
  <si>
    <t>螺口管盖，低位盖，带环，透明蓝色，耐受温度：-86度~121度，无酶，500个/包，10包/箱</t>
    <phoneticPr fontId="37" type="noConversion"/>
  </si>
  <si>
    <t>6681500-Y</t>
  </si>
  <si>
    <t>Screw cap, low cap, with ring, transparent yellow, resistance temperature: -86°C~121°C, enzyme-free, 500pcs/bag, 10bags/carton</t>
    <phoneticPr fontId="37" type="noConversion"/>
  </si>
  <si>
    <t>螺口管盖，低位盖，带环，透明黄色，耐受温度：-86度~121度，无酶，500个/包，10包/箱</t>
    <phoneticPr fontId="37" type="noConversion"/>
  </si>
  <si>
    <t>6682500-G</t>
  </si>
  <si>
    <t>Screw cap, low cap, with ring, transparent green, resistance temperature: -86°C~121°C, enzyme-free, 500pcs/bag, 10bags/carton</t>
    <phoneticPr fontId="37" type="noConversion"/>
  </si>
  <si>
    <t>螺口管盖，低位盖，带环，透明绿色，耐受温度：-86度~121度，无酶，500个/包，10包/箱</t>
    <phoneticPr fontId="37" type="noConversion"/>
  </si>
  <si>
    <t>Screw tube cap, low cap, with ring, solid red, enzyme-free, resistance temperature: -86°C~121°C, 500pcs/bag, 10 bags/carton</t>
    <phoneticPr fontId="37" type="noConversion"/>
  </si>
  <si>
    <t>螺口管盖，低位盖，带环，实色红，无酶，耐受温度：-86度~121度，500个/包，10包/箱</t>
    <phoneticPr fontId="37" type="noConversion"/>
  </si>
  <si>
    <t>Screw-top tube cap, low cap, belt ring, solid green, enzyme-free, resistance temperature: -86°C~121°C, 500pcs/bag, 10 bags/carton</t>
    <phoneticPr fontId="37" type="noConversion"/>
  </si>
  <si>
    <t>螺口管盖，低位盖，带环，实色绿，无酶，耐受温度：-86度~121度，500个/包，10包/箱</t>
    <phoneticPr fontId="37" type="noConversion"/>
  </si>
  <si>
    <t>Screw cap, low cap, belt ring, solid blue, enzyme-free, resistance temperature: -86°C~121°C, 500pcs/bag, 10bags/carton</t>
    <phoneticPr fontId="37" type="noConversion"/>
  </si>
  <si>
    <t>螺口管盖，低位盖，带环，实色蓝，无酶，耐受温度：-86度~121度，500个/包，10包/箱</t>
    <phoneticPr fontId="37" type="noConversion"/>
  </si>
  <si>
    <t>Screw tube cap, low cap, belt ring, solid yellow, enzyme-free, resistance temperature: -86 degrees ~ 121 degrees, 500 pcs/bag, 10 bags/carton</t>
    <phoneticPr fontId="37" type="noConversion"/>
  </si>
  <si>
    <t>螺口管盖，低位盖，带环，实色黄，无酶，耐受温度：-86度~121度，500个/包，10包/箱</t>
    <phoneticPr fontId="37" type="noConversion"/>
  </si>
  <si>
    <t>Screw-mouth cap, low-level cap, belt ring, solid color purple, enzyme-free, resistance temperature: -86°C~121°C, 500pcs/bag, 10bags/carton</t>
    <phoneticPr fontId="37" type="noConversion"/>
  </si>
  <si>
    <t>螺口管盖，低位盖，带环，实色紫，无酶，耐受温度：-86度~121度，500个/包，10包/箱</t>
    <phoneticPr fontId="37" type="noConversion"/>
  </si>
  <si>
    <t>Screw cap, low cap, with ring, solid orange, enzyme-free, resistance temperature: -86°C~121°C, 500pcs/bag, 10bags/carton</t>
    <phoneticPr fontId="37" type="noConversion"/>
  </si>
  <si>
    <t>螺口管盖，低位盖，带环，实色橙，无酶，耐受温度：-86度~121度，500个/包，10包/箱</t>
    <phoneticPr fontId="37" type="noConversion"/>
  </si>
  <si>
    <t>Screw tube cap, low cap, belt ring, solid white, enzyme-free, resistance temperature: -86 degrees ~ 121 degrees, 500 pcs/bag, 10 bags/carton</t>
    <phoneticPr fontId="37" type="noConversion"/>
  </si>
  <si>
    <t>螺口管盖，低位盖，带环，实色白，无酶，耐受温度：-86度~121度，500个/包，10包/箱</t>
    <phoneticPr fontId="37" type="noConversion"/>
  </si>
  <si>
    <t>Screw tube cap, low cap, belt ring, brown light, enzyme-free, resistance temperature: -86 degrees ~ 121 degrees, 500 pcs/bag, 10 bags/carton</t>
    <phoneticPr fontId="37" type="noConversion"/>
  </si>
  <si>
    <t>螺口管盖，低位盖，带环，棕色避光，无酶，耐受温度：-86度~121度，500个/包，10包/箱</t>
    <phoneticPr fontId="37" type="noConversion"/>
  </si>
  <si>
    <t>Screw tube cap, low cap, transparent color, resistance temperature: -86 degrees ~ 121 degrees, sterile enzyme free, 500 pcs/pack, 10 bags/carton</t>
    <phoneticPr fontId="37" type="noConversion"/>
  </si>
  <si>
    <t>螺口管盖，低位盖，透明色，耐受温度：-86度~121度，无菌无酶，500个/包，10包/箱</t>
    <phoneticPr fontId="37" type="noConversion"/>
  </si>
  <si>
    <t>6692000-R</t>
  </si>
  <si>
    <t>Screw-mouth tube cap, low cap, transparent pink, resistance temperature: -86 degrees ~ 121 degrees, sterile enzyme-free, 500 pcs/pack, 10 packs/carton</t>
    <phoneticPr fontId="37" type="noConversion"/>
  </si>
  <si>
    <t>螺口管盖，低位盖，透明粉红色，耐受温度：-86度~121度，无菌无酶，500个/包，10包/箱</t>
    <phoneticPr fontId="37" type="noConversion"/>
  </si>
  <si>
    <t>6693000-B</t>
  </si>
  <si>
    <t>Screw cap, low cap, transparent blue, resistance temperature: -86 degrees ~ 121 degrees, sterile enzyme-free, 500 pcs/pack, 10 bags/carton</t>
    <phoneticPr fontId="37" type="noConversion"/>
  </si>
  <si>
    <t>螺口管盖，低位盖，透明蓝色，耐受温度：-86度~121度，无菌无酶，500个/包，10包/箱</t>
    <phoneticPr fontId="37" type="noConversion"/>
  </si>
  <si>
    <t>6694000-Y</t>
  </si>
  <si>
    <t>Screw mouth cap, low cap, transparent yellow, resistance temperature: -86 degrees ~ 121 degrees, sterile enzyme-free, 500 pcs/bag, 10 bags/carton</t>
    <phoneticPr fontId="37" type="noConversion"/>
  </si>
  <si>
    <t>螺口管盖，低位盖，透明黄色，耐受温度：-86度~121度，无菌无酶，500个/包，10包/箱</t>
    <phoneticPr fontId="37" type="noConversion"/>
  </si>
  <si>
    <t>6695000-G</t>
  </si>
  <si>
    <t>Screw-top tube cap, low cap, transparent green, resistance temperature: -86°C~121°C, sterile enzyme-free, 500pcs/bag, 10 bags/carton</t>
    <phoneticPr fontId="37" type="noConversion"/>
  </si>
  <si>
    <t>螺口管盖，低位盖，透明绿色，耐受温度：-86度~121度，无菌无酶，500个/包，10包/箱</t>
    <phoneticPr fontId="37" type="noConversion"/>
  </si>
  <si>
    <t>Screw tube cap, low cap, solid red, sterile and enzyme-free, resistance temperature: -86 degrees ~ 121 degrees, 500 pcs/bag, 10 bags/carton</t>
    <phoneticPr fontId="37" type="noConversion"/>
  </si>
  <si>
    <t>螺口管盖，低位盖，实色红，无菌无酶，耐受温度：-86度~121度，500个/包，10包/箱</t>
    <phoneticPr fontId="37" type="noConversion"/>
  </si>
  <si>
    <t>Screw tube cap, low cap, solid green, sterile and enzyme-free, resistance temperature: -86 degrees ~ 121 degrees, 500 pcs/bag, 10 bags/carton</t>
    <phoneticPr fontId="37" type="noConversion"/>
  </si>
  <si>
    <t>螺口管盖，低位盖，实色绿，无菌无酶，耐受温度：-86度~121度，500个/包，10包/箱</t>
    <phoneticPr fontId="37" type="noConversion"/>
  </si>
  <si>
    <t>Screw tube cap, low cap, solid blue, sterile enzyme-free, resistance temperature: -86 degrees ~ 121 degrees, 500 pcs/bag, 10 bags/carton</t>
    <phoneticPr fontId="37" type="noConversion"/>
  </si>
  <si>
    <t>螺口管盖，低位盖，实色蓝，无菌无酶，耐受温度：-86度~121度，500个/包，10包/箱</t>
    <phoneticPr fontId="37" type="noConversion"/>
  </si>
  <si>
    <t>Screw mouth tube cap, low cap, solid yellow, sterile and enzyme-free, resistance temperature: -86 degrees ~ 121 degrees, 500 pcs/bag, 10 bags/carton</t>
    <phoneticPr fontId="37" type="noConversion"/>
  </si>
  <si>
    <t>螺口管盖，低位盖，实色黄，无菌无酶，耐受温度：-86度~121度，500个/包，10包/箱</t>
    <phoneticPr fontId="37" type="noConversion"/>
  </si>
  <si>
    <t>Screw tube cap, low cap, solid purple, sterile and enzyme-free, resistance temperature: -86 degrees ~ 121 degrees, 500 pcs/bag, 10 bags/carton</t>
    <phoneticPr fontId="37" type="noConversion"/>
  </si>
  <si>
    <t>螺口管盖，低位盖，实色紫，无菌无酶，耐受温度：-86度~121度，500个/包，10包/箱</t>
    <phoneticPr fontId="37" type="noConversion"/>
  </si>
  <si>
    <t>Screw-top tube cap, low cap, solid orange, sterile and enzyme-free, resistance temperature: -86°C~121°C, 500pcs/bag, 10 bags/carton</t>
    <phoneticPr fontId="37" type="noConversion"/>
  </si>
  <si>
    <t>螺口管盖，低位盖，实色橙，无菌无酶，耐受温度：-86度~121度，500个/包，10包/箱</t>
    <phoneticPr fontId="37" type="noConversion"/>
  </si>
  <si>
    <t>Screw tube cap, low cap, solid white, sterile and enzyme-free, resistance temperature: -86 degrees ~ 121 degrees, 500 pcs/bag, 10 bags/carton</t>
    <phoneticPr fontId="37" type="noConversion"/>
  </si>
  <si>
    <t>螺口管盖，低位盖，实色白，无菌无酶，耐受温度：-86度~121度，500个/包，10包/箱</t>
    <phoneticPr fontId="37" type="noConversion"/>
  </si>
  <si>
    <t>Screw cap, low cap, brown light, sterile and enzyme-free, resistance temperature: -86 degrees ~ 121 degrees, 500 pcs/bag, 10 bags/carton</t>
    <phoneticPr fontId="37" type="noConversion"/>
  </si>
  <si>
    <t>螺口管盖，低位盖，棕色避光，无菌无酶，耐受温度：-86度~121度，500个/包，10包/箱</t>
    <phoneticPr fontId="37" type="noConversion"/>
  </si>
  <si>
    <t>0.5ml screw tube, transparent color, resistance temperature: -86 degrees ~ 121 degrees, sterile and enzyme-free, 500 pcs/pack, 10 packs/carton</t>
    <phoneticPr fontId="37" type="noConversion"/>
  </si>
  <si>
    <t>0.5ml螺口管，透明色，耐受温度：-86度~121度，无菌无酶，500个/包，10包/箱</t>
    <phoneticPr fontId="37" type="noConversion"/>
  </si>
  <si>
    <t>0.5ml screw tube, brown and dark, resistance temperature: -86 degrees ~ 121 degrees, sterile enzyme-free, 500 pcs/pack, 10 packs/carton</t>
    <phoneticPr fontId="37" type="noConversion"/>
  </si>
  <si>
    <t>0.5ml螺口管，棕色避光，耐受温度：-86度~121度，无菌无酶，500个/包，10包/箱</t>
    <phoneticPr fontId="37" type="noConversion"/>
  </si>
  <si>
    <t>1.5ml screw tube, transparent color, resistance temperature: -86 degrees ~ 121 degrees, sterile and enzyme-free, 500 pcs/pack, 10 packs/carton</t>
    <phoneticPr fontId="37" type="noConversion"/>
  </si>
  <si>
    <t>1.5ml螺口管，透明色，耐受温度：-86度~121度，无菌无酶，500个/包，10包/箱</t>
    <phoneticPr fontId="37" type="noConversion"/>
  </si>
  <si>
    <t>1.5ml screw tube, brown light-proof, resistance temperature: -86 degrees ~ 121 degrees, sterile enzyme-free, 500 pcs/pack, 10 packs/carton</t>
    <phoneticPr fontId="37" type="noConversion"/>
  </si>
  <si>
    <t>1.5ml螺口管，棕色避光，耐受温度：-86度~121度，无菌无酶，500个/包，10包/箱</t>
    <phoneticPr fontId="37" type="noConversion"/>
  </si>
  <si>
    <t>2.0ml screw tube, transparent color, resistance temperature: -86°C~121°C, sterile enzyme-free, 500pcs/pack, 10bags/carton</t>
    <phoneticPr fontId="37" type="noConversion"/>
  </si>
  <si>
    <t>2.0ml螺口管，透明色，耐受温度：-86度~121度，无菌无酶，500个/包，10包/箱</t>
    <phoneticPr fontId="37" type="noConversion"/>
  </si>
  <si>
    <t>2.0ml screw tube, brown lightproof, resistance temperature: -86 degrees ~ 121 degrees, sterile enzyme-free, 500 pcs/pack, 10 bags/carton</t>
    <phoneticPr fontId="37" type="noConversion"/>
  </si>
  <si>
    <t>2.0ml螺口管，棕色避光，耐受温度：-86度~121度，无菌无酶，500个/包，10包/箱</t>
    <phoneticPr fontId="37" type="noConversion"/>
  </si>
  <si>
    <t>2.0ml screw mouth tube, transparent color, tube body printing writing area and graduation mark, resistance temperature: -86 degrees ~ 121 degrees, sterile enzyme-free, 500 pcs/bag, 10 bags/carton</t>
    <phoneticPr fontId="37" type="noConversion"/>
  </si>
  <si>
    <t>2.0ml螺口管，透明色，管体印刷书写区域及刻度线，耐受温度：-86度~121度，无菌无酶，500个/包，10包/箱</t>
    <phoneticPr fontId="37" type="noConversion"/>
  </si>
  <si>
    <t>Screw cap, low cap, belt ring, transparent color, resistance temperature: -86 degrees ~ 121 degrees, sterile enzyme-free, 500 pcs/bag, 10 bags/carton</t>
    <phoneticPr fontId="37" type="noConversion"/>
  </si>
  <si>
    <t>螺口管盖，低位盖，带环，透明色，耐受温度：-86度~121度，无菌无酶，500个/包，10包/箱</t>
    <phoneticPr fontId="37" type="noConversion"/>
  </si>
  <si>
    <t>6712500-R</t>
  </si>
  <si>
    <t>Screw cap, low cap, with ring, transparent red, resistance temperature: -86 degrees ~ 121 degrees, sterile enzyme-free, 500 pcs/bag, 10 bags/carton</t>
    <phoneticPr fontId="37" type="noConversion"/>
  </si>
  <si>
    <t>螺口管盖，低位盖，带环，透明红色，耐受温度：-86度~121度，无菌无酶，500个/包，10包/箱</t>
    <phoneticPr fontId="37" type="noConversion"/>
  </si>
  <si>
    <t>6713500-B</t>
  </si>
  <si>
    <t>Screw mouth cap, low cap, with ring, transparent blue, resistance temperature: -86°C~121°C, sterile enzyme-free, 500pcs/pack, 10bags/carton</t>
    <phoneticPr fontId="37" type="noConversion"/>
  </si>
  <si>
    <t>螺口管盖，低位盖，带环，透明蓝色，耐受温度：-86度~121度，无菌无酶，500个/包，10包/箱</t>
    <phoneticPr fontId="37" type="noConversion"/>
  </si>
  <si>
    <t>6714500-Y</t>
  </si>
  <si>
    <t>Screw cap, low cap, with ring, transparent yellow, resistance temperature: -86 degrees ~ 121 degrees, sterile enzyme-free, 500 pcs/pack, 10 bags/carton</t>
    <phoneticPr fontId="37" type="noConversion"/>
  </si>
  <si>
    <t>螺口管盖，低位盖，带环，透明黄色，耐受温度：-86度~121度，无菌无酶，500个/包，10包/箱</t>
    <phoneticPr fontId="37" type="noConversion"/>
  </si>
  <si>
    <t>6715500-G</t>
  </si>
  <si>
    <t>Screw cap, low cap, with ring, transparent green, resistance temperature: -86 degrees ~ 121 degrees, sterile enzyme-free, 500 pcs/bag, 10 bags/carton</t>
    <phoneticPr fontId="37" type="noConversion"/>
  </si>
  <si>
    <t>螺口管盖，低位盖，带环，透明绿色，耐受温度：-86度~121度，无菌无酶，500个/包，10包/箱</t>
    <phoneticPr fontId="37" type="noConversion"/>
  </si>
  <si>
    <t>Screw cap, low cap, with ring, solid red, sterile and enzyme-free, resistance temperature: -86°C~121°C, 500pcs/pack, 10bags/carton</t>
    <phoneticPr fontId="37" type="noConversion"/>
  </si>
  <si>
    <t>螺口管盖，低位盖，带环，实色红，无菌无酶，耐受温度：-86度~121度，500个/包，10包/箱</t>
    <phoneticPr fontId="37" type="noConversion"/>
  </si>
  <si>
    <t>Screw tube cap, low cap, belt ring, solid green, sterile enzyme-free, resistance temperature: -86 degrees ~ 121 degrees, 500 pcs/bag, 10 bags/carton</t>
    <phoneticPr fontId="37" type="noConversion"/>
  </si>
  <si>
    <t>螺口管盖，低位盖，带环，实色绿，无菌无酶，耐受温度：-86度~121度，500个/包，10包/箱</t>
    <phoneticPr fontId="37" type="noConversion"/>
  </si>
  <si>
    <t>Screw tube cap, low cap, belt ring, solid blue, sterile and enzyme-free, resistance temperature: -86°C~121°C, 500pcs/pack, 10pcs/carton</t>
    <phoneticPr fontId="37" type="noConversion"/>
  </si>
  <si>
    <t>螺口管盖，低位盖，带环，实色蓝，无菌无酶，耐受温度：-86度~121度，500个/包，10包/箱</t>
    <phoneticPr fontId="37" type="noConversion"/>
  </si>
  <si>
    <t>Screw tube cap, low cap, belt ring, solid yellow, sterile and enzyme-free, resistance temperature: -86 degrees ~ 121 degrees, 500 pcs/bag, 10 bags/carton</t>
    <phoneticPr fontId="37" type="noConversion"/>
  </si>
  <si>
    <t>螺口管盖，低位盖，带环，实色黄，无菌无酶，耐受温度：-86度~121度，500个/包，10包/箱</t>
    <phoneticPr fontId="37" type="noConversion"/>
  </si>
  <si>
    <t>Screw mouth cap, low cap, belt ring, solid color purple, sterile and enzyme-free, resistance temperature: -86 degrees ~ 121 degrees, 500 pcs/bag, 10 bags/carton</t>
    <phoneticPr fontId="37" type="noConversion"/>
  </si>
  <si>
    <t>螺口管盖，低位盖，带环，实色紫，无菌无酶，耐受温度：-86度~121度，500个/包，10包/箱</t>
    <phoneticPr fontId="37" type="noConversion"/>
  </si>
  <si>
    <t>Screw-top tube cap, low cap, belt ring, solid orange, sterile enzyme-free, resistance temperature: -86°C~121°C, 500pcs/bag, 10 bags/carton</t>
    <phoneticPr fontId="37" type="noConversion"/>
  </si>
  <si>
    <t>螺口管盖，低位盖，带环，实色橙，无菌无酶，耐受温度：-86度~121度，500个/包，10包/箱</t>
    <phoneticPr fontId="37" type="noConversion"/>
  </si>
  <si>
    <t>Screw mouth cap, low cap, belt ring, solid white, sterile and enzyme-free, resistance temperature: -86 degrees ~ 121 degrees, 500 pcs/bag, 10 bags/carton</t>
    <phoneticPr fontId="37" type="noConversion"/>
  </si>
  <si>
    <t>螺口管盖，低位盖，带环，实色白，无菌无酶，耐受温度：-86度~121度，500个/包，10包/箱</t>
    <phoneticPr fontId="37" type="noConversion"/>
  </si>
  <si>
    <t>Screw cap, low cap, belt ring, brown light, sterile and enzyme-free, resistance temperature: -86 degrees ~ 121 degrees, 500 pcs/bag, 10 bags/carton</t>
    <phoneticPr fontId="37" type="noConversion"/>
  </si>
  <si>
    <t>螺口管盖，低位盖，带环，棕色避光，无菌无酶，耐受温度：-86度~121度，500个/包，10包/箱</t>
    <phoneticPr fontId="37" type="noConversion"/>
  </si>
  <si>
    <t>0.5ml screw mouth tube, transparent low cap, tube cap assembly, resistance temperature: -86 degrees ~ 121 degrees, sterile enzyme-free, 50 pcs/bag, 40 bags/carton</t>
    <phoneticPr fontId="37" type="noConversion"/>
  </si>
  <si>
    <t>0.5ml螺口管，透明低位盖，管盖组装，耐受温度：-86度~121度，无菌无酶，50个/包，40包/箱</t>
    <phoneticPr fontId="37" type="noConversion"/>
  </si>
  <si>
    <t>0.5ml screw mouth tube, brown protected from light, cap assembly, resistance temperature: -86 degrees ~ 121 degrees, sterile enzyme-free, 50 pcs/pack, 40 packs/carton</t>
    <phoneticPr fontId="37" type="noConversion"/>
  </si>
  <si>
    <t>0.5ml螺口管，棕色避光，管盖组装，耐受温度：-86度~121度，无菌无酶，50个/包，40包/箱</t>
    <phoneticPr fontId="37" type="noConversion"/>
  </si>
  <si>
    <t>1.5ml screw mouth tube, transparent low cap, tube lid assembly, resistance temperature: -86 degrees ~ 121 degrees, sterile enzyme-free, 50 pcs/pack, 40 packs/carton</t>
    <phoneticPr fontId="37" type="noConversion"/>
  </si>
  <si>
    <t>1.5ml螺口管，透明低位盖，管盖组装，耐受温度：-86度~121度，无菌无酶，50个/包，40包/箱</t>
    <phoneticPr fontId="37" type="noConversion"/>
  </si>
  <si>
    <t>1.5ml screw mouth tube, brown lightproof, tube lid assembly, resistance temperature: -86 degrees ~ 121 degrees, sterile enzyme-free, 50 pcs/bag, 40 bags/carton</t>
    <phoneticPr fontId="37" type="noConversion"/>
  </si>
  <si>
    <t>1.5ml螺口管，棕色避光，管盖组装，耐受温度：-86度~121度，无菌无酶，50个/包，40包/箱</t>
    <phoneticPr fontId="37" type="noConversion"/>
  </si>
  <si>
    <t>2.0ml screw mouth tube, transparent low cap, tube lid assembly, resistance temperature: -86 degrees ~ 121 degrees, sterile enzyme-free, 50 pcs/pack, 40 packs/carton</t>
    <phoneticPr fontId="37" type="noConversion"/>
  </si>
  <si>
    <t>2.0ml螺口管，透明低位盖，管盖组装，耐受温度：-86度~121度，无菌无酶，50个/包，40包/箱</t>
    <phoneticPr fontId="37" type="noConversion"/>
  </si>
  <si>
    <t>2.0ml screw-top tube, brown light-proof, cap assembly, resistance temperature: -86°C~121°C, sterile enzyme-free, 50pcs/pack, 40 packs/carton</t>
    <phoneticPr fontId="37" type="noConversion"/>
  </si>
  <si>
    <t>2.0ml螺口管，棕色避光，管盖组装，耐受温度：-86度~121度，无菌无酶，50个/包，40包/箱</t>
    <phoneticPr fontId="37" type="noConversion"/>
  </si>
  <si>
    <t>2.0ml screw mouth tube, transparent low cap, tube lid assembly, printing and writing area and scale area, resistance temperature: -86 degrees ~ 121 degrees, sterile enzyme-free, 50 pcs/bag, 40 bags/carton</t>
    <phoneticPr fontId="37" type="noConversion"/>
  </si>
  <si>
    <t>2.0ml螺口管，透明低位盖，管盖组装，印刷书写区域和刻度区，耐受温度：-86度~121度，无菌无酶，50个/包，40包/箱</t>
    <phoneticPr fontId="37" type="noConversion"/>
  </si>
  <si>
    <t>0.5ml low-level screw tube, transparent low-level cap, assembly with ring tube cap, resistance temperature: -86°C~121°C, sterile enzyme-free, 50pcs/pack, 40 bags/carton</t>
    <phoneticPr fontId="37" type="noConversion"/>
  </si>
  <si>
    <t>0.5ml低位螺口管，透明低位盖，带环管盖组装，耐受温度：-86度~121度，无菌无酶，50个/包，40包/箱</t>
    <phoneticPr fontId="37" type="noConversion"/>
  </si>
  <si>
    <t>6732050-R</t>
  </si>
  <si>
    <t>0.5ml low-level screw-top tube, transparent red low-level cap, assembled with ring tube cap, withstand temperature: -86°C~121°C, sterile enzyme-free, 50pcs/bag, 40 bags/carton</t>
    <phoneticPr fontId="37" type="noConversion"/>
  </si>
  <si>
    <t>0.5ml低位螺口管，透明红低位盖，带环管盖组装，耐受温度：-86度~121度，无菌无酶，50个/包，40包/箱</t>
    <phoneticPr fontId="37" type="noConversion"/>
  </si>
  <si>
    <t>6733050-B</t>
  </si>
  <si>
    <t>0.5ml low-level screw-top tube, transparent blue low-level cap, assembled with ring tube cap, resistance temperature: -86°C~121°C, sterile enzyme-free, 50pcs/pack, 40 bags/carton</t>
    <phoneticPr fontId="37" type="noConversion"/>
  </si>
  <si>
    <t>0.5ml低位螺口管，透明蓝低位盖，带环管盖组装，耐受温度：-86度~121度，无菌无酶，50个/包，40包/箱</t>
    <phoneticPr fontId="37" type="noConversion"/>
  </si>
  <si>
    <t>6734050-Y</t>
  </si>
  <si>
    <t>0.5ml low-level screw-top tube, transparent yellow low-level cap, assembled with ring tube cap, withstand temperature: -86°C~121°C, sterile enzyme-free, 50pcs/pack, 40 bags/carton</t>
    <phoneticPr fontId="37" type="noConversion"/>
  </si>
  <si>
    <t>0.5ml低位螺口管，透明黄低位盖，带环管盖组装，耐受温度：-86度~121度，无菌无酶，50个/包，40包/箱</t>
    <phoneticPr fontId="37" type="noConversion"/>
  </si>
  <si>
    <t>6735050-G</t>
  </si>
  <si>
    <t>0.5ml low-level screw-top tube, transparent green low-level cap, assembled with ring tube cap, resistance temperature: -86°C~121°C, sterile enzyme-free, 50pcs/pack, 40 bags/carton</t>
    <phoneticPr fontId="37" type="noConversion"/>
  </si>
  <si>
    <t>0.5ml低位螺口管，透明绿低位盖，带环管盖组装，耐受温度：-86度~121度，无菌无酶，50个/包，40包/箱</t>
    <phoneticPr fontId="37" type="noConversion"/>
  </si>
  <si>
    <t>6736050-1</t>
  </si>
  <si>
    <t>0.5ml low-level screw tube, solid red low-level cap, assembly with ring tube cap, resistance temperature: -86 degrees ~ 121 degrees, sterile enzyme-free, 50 pcs/pack, 40 bags/carton</t>
    <phoneticPr fontId="37" type="noConversion"/>
  </si>
  <si>
    <t>0.5ml低位螺口管，实色红低位盖，带环管盖组装，耐受温度：-86度~121度，无菌无酶，50个/包，40包/箱</t>
    <phoneticPr fontId="37" type="noConversion"/>
  </si>
  <si>
    <t>6737050-2</t>
  </si>
  <si>
    <t>0.5ml low-level screw-top tube, solid color green low-level cap, assembly with ring tube cap, resistance temperature: -86 degrees ~ 121 degrees, sterile enzyme-free, 50 pcs/pack, 40 packs/carton</t>
    <phoneticPr fontId="37" type="noConversion"/>
  </si>
  <si>
    <t>0.5ml低位螺口管，实色绿低位盖，带环管盖组装，耐受温度：-86度~121度，无菌无酶，50个/包，40包/箱</t>
    <phoneticPr fontId="37" type="noConversion"/>
  </si>
  <si>
    <t>6738050-3</t>
  </si>
  <si>
    <t>0.5ml low-level screw tube, solid blue low-level cap, assembled with ring tube cap, resistance temperature: -86 degrees ~ 121 degrees, sterile enzyme-free, 50 pcs/bag, 40 bags/carton</t>
    <phoneticPr fontId="37" type="noConversion"/>
  </si>
  <si>
    <t>0.5ml低位螺口管，实色蓝低位盖，带环管盖组装，耐受温度：-86度~121度，无菌无酶，50个/包，40包/箱</t>
    <phoneticPr fontId="37" type="noConversion"/>
  </si>
  <si>
    <t>6739050-4</t>
  </si>
  <si>
    <t>0.5ml low-level screw-top tube, solid yellow low-level cap, assembled with ring tube cap, resistance temperature: -86 degrees ~ 121 degrees, sterile enzyme-free, 50 pcs/bag, 40 bags/carton</t>
    <phoneticPr fontId="37" type="noConversion"/>
  </si>
  <si>
    <t>0.5ml低位螺口管，实色黄低位盖，带环管盖组装，耐受温度：-86度~121度，无菌无酶，50个/包，40包/箱</t>
    <phoneticPr fontId="37" type="noConversion"/>
  </si>
  <si>
    <t>6740050-5</t>
  </si>
  <si>
    <t>0.5ml low-level screw-top tube, solid color purple low-level cap, assembled with ring tube cap, resistance temperature: -86°C~121°C, sterile enzyme-free, 50pcs/pack, 40 bags/carton</t>
    <phoneticPr fontId="37" type="noConversion"/>
  </si>
  <si>
    <t>0.5ml低位螺口管，实色紫低位盖，带环管盖组装，耐受温度：-86度~121度，无菌无酶，50个/包，40包/箱</t>
    <phoneticPr fontId="37" type="noConversion"/>
  </si>
  <si>
    <t>6741050-6</t>
  </si>
  <si>
    <t>0.5ml low-level screw-top tube, solid orange low-level cap, assembled with ring tube cap, resistance temperature: -86°C~121°C, sterile enzyme-free, 50pcs/bag, 40 bags/carton</t>
    <phoneticPr fontId="37" type="noConversion"/>
  </si>
  <si>
    <t>0.5ml低位螺口管，实色橙低位盖，带环管盖组装，耐受温度：-86度~121度，无菌无酶，50个/包，40包/箱</t>
    <phoneticPr fontId="37" type="noConversion"/>
  </si>
  <si>
    <t>6742050-7</t>
  </si>
  <si>
    <t>0.5ml low-level screw-top tube, solid white low-level cap, assembled with ring tube cap, resistance temperature: -86 degrees ~ 121 degrees, sterile enzyme-free, 50 pcs/bag, 40 bags/carton</t>
    <phoneticPr fontId="37" type="noConversion"/>
  </si>
  <si>
    <t>0.5ml低位螺口管，实色白低位盖，带环管盖组装，耐受温度：-86度~121度，无菌无酶，50个/包，40包/箱</t>
    <phoneticPr fontId="37" type="noConversion"/>
  </si>
  <si>
    <t>0.5ml low-level light-proof screw-top tube, light-proof low-level cap, tube cap assembly, resistance temperature: -86°C~121°C, sterile enzyme-free, 50pcs/pack, 40 bags/carton</t>
    <phoneticPr fontId="37" type="noConversion"/>
  </si>
  <si>
    <t>0.5ml低位避光螺口管，避光低位盖，管盖组装，耐受温度：-86度~121度，无菌无酶，50个/包，40包/箱</t>
    <phoneticPr fontId="37" type="noConversion"/>
  </si>
  <si>
    <t>1.5ml low-level screw tube, transparent low-level cap, tube lid assembly, resistance temperature: -86°C~121°C, sterile enzyme-free, 50pcs/pack, 40 packs/carton</t>
    <phoneticPr fontId="37" type="noConversion"/>
  </si>
  <si>
    <t>1.5ml低位螺口管，透明低位盖，管盖组装，耐受温度：-86度~121度，无菌无酶，50个/包，40包/箱</t>
    <phoneticPr fontId="37" type="noConversion"/>
  </si>
  <si>
    <t>6745150-R</t>
  </si>
  <si>
    <t>1.5ml low-level screw-top tube, transparent red low-level cap, assembled with ring tube cap, resistance temperature: -86°C~121°C, sterile enzyme-free, 50pcs/pack, 40 bags/carton</t>
    <phoneticPr fontId="37" type="noConversion"/>
  </si>
  <si>
    <t>1.5ml低位螺口管，透明红低位盖，带环管盖组装，耐受温度：-86度~121度，无菌无酶，50个/包，40包/箱</t>
    <phoneticPr fontId="37" type="noConversion"/>
  </si>
  <si>
    <t>6746150-B</t>
  </si>
  <si>
    <t>1.5ml low-level screw-top tube, transparent blue low-level cap, assembled with ring tube cap, resistance temperature: -86 degrees ~ 121 degrees, sterile enzyme-free, 50 pcs/pack, 40 bags/carton</t>
    <phoneticPr fontId="37" type="noConversion"/>
  </si>
  <si>
    <t>1.5ml低位螺口管，透明蓝低位盖，带环管盖组装，耐受温度：-86度~121度，无菌无酶，50个/包，40包/箱</t>
    <phoneticPr fontId="37" type="noConversion"/>
  </si>
  <si>
    <t>6747150-Y</t>
  </si>
  <si>
    <t>1.5ml low-level screw-top tube, transparent yellow low-level cap, assembled with ring tube cap, resistance temperature: -86 degrees ~ 121 degrees, sterile enzyme-free, 50 pcs/pack, 40 packs/carton</t>
    <phoneticPr fontId="37" type="noConversion"/>
  </si>
  <si>
    <t>1.5ml低位螺口管，透明黄低位盖，带环管盖组装，耐受温度：-86度~121度，无菌无酶，50个/包，40包/箱</t>
    <phoneticPr fontId="37" type="noConversion"/>
  </si>
  <si>
    <t>6748150-G</t>
  </si>
  <si>
    <t>1.5ml low-level screw-top tube, transparent green low-level cap, assembled with ring tube cap, withstand temperature: -86°C~121°C, sterile enzyme-free, 50pcs/pack, 40 bags/carton</t>
    <phoneticPr fontId="37" type="noConversion"/>
  </si>
  <si>
    <t>1.5ml低位螺口管，透明绿低位盖，带环管盖组装，耐受温度：-86度~121度，无菌无酶，50个/包，40包/箱</t>
    <phoneticPr fontId="37" type="noConversion"/>
  </si>
  <si>
    <t>6749150-1</t>
  </si>
  <si>
    <t>1.5ml low-level screw-top tube, solid red low-level cap, assembled with ring tube cap, withstand temperature: -86°~121°C, sterile enzyme-free, 50pcs/bag, 40 bags/carton</t>
    <phoneticPr fontId="37" type="noConversion"/>
  </si>
  <si>
    <t>1.5ml低位螺口管，实色红低位盖，带环管盖组装，耐受温度：-86度~121度，无菌无酶，50个/包，40包/箱</t>
    <phoneticPr fontId="37" type="noConversion"/>
  </si>
  <si>
    <t>6750150-2</t>
  </si>
  <si>
    <t>1.5ml low-level screw-top tube, solid color green low-level cap, assembled with ring tube cap, withstand temperature: -86 degrees ~ 121 degrees, sterile enzyme-free, 50 pcs/bag, 40 bags/carton</t>
    <phoneticPr fontId="37" type="noConversion"/>
  </si>
  <si>
    <t>1.5ml低位螺口管，实色绿低位盖，带环管盖组装，耐受温度：-86度~121度，无菌无酶，50个/包，40包/箱</t>
    <phoneticPr fontId="37" type="noConversion"/>
  </si>
  <si>
    <t>6751150-3</t>
  </si>
  <si>
    <t>1.5ml low-level screw-top tube, solid blue low-level cap, assembled with ring tube cap, withstand temperature: -86°C~121°C, sterile enzyme-free, 50pcs/bag, 40 bags/carton</t>
    <phoneticPr fontId="37" type="noConversion"/>
  </si>
  <si>
    <t>1.5ml低位螺口管，实色蓝低位盖，带环管盖组装，耐受温度：-86度~121度，无菌无酶，50个/包，40包/箱</t>
    <phoneticPr fontId="37" type="noConversion"/>
  </si>
  <si>
    <t>6752150-4</t>
  </si>
  <si>
    <t>1.5ml low-level screw-top tube, solid yellow low-level cap, assembled with ring tube cap, resistance temperature: -86°C~121°C, sterile enzyme-free, 50pcs/bag, 40 bags/carton</t>
    <phoneticPr fontId="37" type="noConversion"/>
  </si>
  <si>
    <t>1.5ml低位螺口管，实色黄低位盖，带环管盖组装，耐受温度：-86度~121度，无菌无酶，50个/包，40包/箱</t>
    <phoneticPr fontId="37" type="noConversion"/>
  </si>
  <si>
    <t>67530150-5</t>
  </si>
  <si>
    <t>1.5ml low-level screw-top tube, solid color purple low-level cap, assembly with ring tube cap, resistance temperature: -86°C~121°C, sterile enzyme-free, 50pcs/pack, 40 bags/carton</t>
    <phoneticPr fontId="37" type="noConversion"/>
  </si>
  <si>
    <t>1.5ml低位螺口管，实色紫低位盖，带环管盖组装，耐受温度：-86度~121度，无菌无酶，50个/包，40包/箱</t>
    <phoneticPr fontId="37" type="noConversion"/>
  </si>
  <si>
    <t>6754150-6</t>
  </si>
  <si>
    <t>1.5ml low-level screw-top tube, solid color orange low-level cap, assembled with ring tube cap, resistance temperature: -86°~121°C, sterile enzyme-free, 50pcs/bag, 40 bags/carton</t>
    <phoneticPr fontId="37" type="noConversion"/>
  </si>
  <si>
    <t>1.5ml低位螺口管，实色橙低位盖，带环管盖组装，耐受温度：-86度~121度，无菌无酶，50个/包，40包/箱</t>
    <phoneticPr fontId="37" type="noConversion"/>
  </si>
  <si>
    <t>6755150-7</t>
  </si>
  <si>
    <t>1.5ml low-level screw-top tube, solid white low-level cap, assembled with ring tube cap, resistance temperature: -86 degrees ~ 121 degrees, sterile and enzyme-free, 50 pcs/pack, 40 bags/carton</t>
    <phoneticPr fontId="37" type="noConversion"/>
  </si>
  <si>
    <t>1.5ml低位螺口管，实色白低位盖，带环管盖组装，耐受温度：-86度~121度，无菌无酶，50个/包，40包/箱</t>
    <phoneticPr fontId="37" type="noConversion"/>
  </si>
  <si>
    <t>1.5ml light-proof screw-top tube, light-proof low-level cap, tube lid assembly, withstand temperature: -86 degrees ~ 121 degrees, sterile enzyme-free, 50 pcs/pack, 40 packs/carton</t>
    <phoneticPr fontId="37" type="noConversion"/>
  </si>
  <si>
    <t>1.5ml避光螺口管，避光低位盖，管盖组装，耐受温度：-86度~121度，无菌无酶，50个/包，40包/箱</t>
    <phoneticPr fontId="37" type="noConversion"/>
  </si>
  <si>
    <t>2.0ml low-level screw-top tube, transparent low-level cap, cap assembly, resistance temperature: -86°C~121°C, sterile enzyme-free, 50pcs/pack, 40 bags/carton</t>
    <phoneticPr fontId="37" type="noConversion"/>
  </si>
  <si>
    <t>2.0ml低位螺口管，透明低位盖，管盖组装，耐受温度：-86度~121度，无菌无酶，50个/包，40包/箱</t>
    <phoneticPr fontId="37" type="noConversion"/>
  </si>
  <si>
    <t>6758200-R</t>
  </si>
  <si>
    <t>2.0ml low-level screw-top tube, transparent red low-level cap, assembled with ring tube cap, resistance temperature: -86°C~121°C, sterile enzyme-free, 50pcs/bag, 40 bags/carton</t>
    <phoneticPr fontId="37" type="noConversion"/>
  </si>
  <si>
    <t>2.0ml低位螺口管，透明红低位盖，带环管盖组装，耐受温度：-86度~121度，无菌无酶，50个/包，40包/箱</t>
    <phoneticPr fontId="37" type="noConversion"/>
  </si>
  <si>
    <t>6759200-B</t>
  </si>
  <si>
    <t>2.0ml low-level screw tube, transparent blue low-level cap, assembled with ring tube cap, withstand temperature: -86°C~121°C, sterile enzyme-free, 50pcs/bag, 40 bags/carton</t>
    <phoneticPr fontId="37" type="noConversion"/>
  </si>
  <si>
    <t>2.0ml低位螺口管，透明蓝低位盖，带环管盖组装，耐受温度：-86度~121度，无菌无酶，50个/包，40包/箱</t>
    <phoneticPr fontId="37" type="noConversion"/>
  </si>
  <si>
    <t>6760200-Y</t>
  </si>
  <si>
    <t>2.0ml low-level screw tube, transparent yellow low-level cap, assembled with ring tube cap, resistance temperature: -86°C~121°C, sterile enzyme-free, 50pcs/pack, 40 bags/carton</t>
    <phoneticPr fontId="37" type="noConversion"/>
  </si>
  <si>
    <t>2.0ml低位螺口管，透明黄低位盖，带环管盖组装，耐受温度：-86度~121度，无菌无酶，50个/包，40包/箱</t>
    <phoneticPr fontId="37" type="noConversion"/>
  </si>
  <si>
    <t>6761200-G</t>
  </si>
  <si>
    <t>2.0ml low-level screw tube, transparent green low-level cap, assembled with ring tube cap, resistance temperature: -86°C~121°C, sterile enzyme-free, 50pcs/pack, 40 bags/carton</t>
    <phoneticPr fontId="37" type="noConversion"/>
  </si>
  <si>
    <t>2.0ml低位螺口管，透明绿低位盖，带环管盖组装，耐受温度：-86度~121度，无菌无酶，50个/包，40包/箱</t>
    <phoneticPr fontId="37" type="noConversion"/>
  </si>
  <si>
    <t>6762200-1</t>
  </si>
  <si>
    <t>2.0ml low-level screw tube, solid red low-level cap, assembled with ring tube cap, withstand temperature: -86 degrees ~ 121 degrees, sterile enzyme-free, 50 pcs/bag, 40 bags/carton</t>
    <phoneticPr fontId="37" type="noConversion"/>
  </si>
  <si>
    <t>2.0ml低位螺口管，实色红低位盖，带环管盖组装，耐受温度：-86度~121度，无菌无酶，50个/包，40包/箱</t>
    <phoneticPr fontId="37" type="noConversion"/>
  </si>
  <si>
    <t>6763200-2</t>
  </si>
  <si>
    <t>2.0ml low-level screw tube, solid color green low-level cap, assembly with ring tube cap, resistance temperature: -86°C~121°C, sterile enzyme-free, 50pcs/pack, 40 bags/carton</t>
    <phoneticPr fontId="37" type="noConversion"/>
  </si>
  <si>
    <t>2.0ml低位螺口管，实色绿低位盖，带环管盖组装，耐受温度：-86度~121度，无菌无酶，50个/包，40包/箱</t>
    <phoneticPr fontId="37" type="noConversion"/>
  </si>
  <si>
    <t>6764200-3</t>
  </si>
  <si>
    <t>2.0ml low-level screw-top tube, solid blue low-level cap, assembled with ring tube cap, resistance temperature: -86°C~121°C, sterile enzyme-free, 50pcs/bag, 40 bags/carton</t>
    <phoneticPr fontId="37" type="noConversion"/>
  </si>
  <si>
    <t>2.0ml低位螺口管，实色蓝低位盖，带环管盖组装，耐受温度：-86度~121度，无菌无酶，50个/包，40包/箱</t>
    <phoneticPr fontId="37" type="noConversion"/>
  </si>
  <si>
    <t>6765200-4</t>
  </si>
  <si>
    <t>2.0ml low-level screw tube, solid yellow low-level cap, assembled with ring tube cap, resistance temperature: -86°C~121°C, sterile enzyme-free, 50pcs/pack, 40 bags/carton</t>
    <phoneticPr fontId="37" type="noConversion"/>
  </si>
  <si>
    <t>2.0ml低位螺口管，实色黄低位盖，带环管盖组装，耐受温度：-86度~121度，无菌无酶，50个/包，40包/箱</t>
    <phoneticPr fontId="37" type="noConversion"/>
  </si>
  <si>
    <t>67660200-5</t>
  </si>
  <si>
    <t>2.0ml low-level screw-top tube, solid color purple low-level cap, assembled with ring tube cap, withstand temperature: -86°C~121°C, sterile enzyme-free, 50pcs/pack, 40 bags/carton</t>
    <phoneticPr fontId="37" type="noConversion"/>
  </si>
  <si>
    <t>2.0ml低位螺口管，实色紫低位盖，带环管盖组装，耐受温度：-86度~121度，无菌无酶，50个/包，40包/箱</t>
    <phoneticPr fontId="37" type="noConversion"/>
  </si>
  <si>
    <t>6767200-6</t>
  </si>
  <si>
    <t>2.0ml low-level screw-top tube, solid orange low-level cap, assembled with ring tube cap, resistance temperature: -86°C~121°C, sterile enzyme-free, 50pcs/bag, 40 bags/carton</t>
    <phoneticPr fontId="37" type="noConversion"/>
  </si>
  <si>
    <t>2.0ml低位螺口管，实色橙低位盖，带环管盖组装，耐受温度：-86度~121度，无菌无酶，50个/包，40包/箱</t>
    <phoneticPr fontId="37" type="noConversion"/>
  </si>
  <si>
    <t>6768200-7</t>
  </si>
  <si>
    <t>2.0ml low-level screw-top tube, solid white low-level cap, assembled with ring tube cap, resistance temperature: -86°C~121°C, sterile enzyme-free, 50pcs/pack, 40 bags/carton</t>
    <phoneticPr fontId="37" type="noConversion"/>
  </si>
  <si>
    <t>2.0ml低位螺口管，实色白低位盖，带环管盖组装，耐受温度：-86度~121度，无菌无酶，50个/包，40包/箱</t>
    <phoneticPr fontId="37" type="noConversion"/>
  </si>
  <si>
    <t>2.0ml low-level light-proof screw tube, light-proof low-level cap, cap assembly, resistance temperature: -86°C~121°C, sterile enzyme-free, 50pcs/pack, 40 packs/carton</t>
    <phoneticPr fontId="37" type="noConversion"/>
  </si>
  <si>
    <t>2.0ml低位避光螺口管，避光低位盖，管盖组装，耐受温度：-86度~121度，无菌无酶，50个/包，40包/箱</t>
    <phoneticPr fontId="37" type="noConversion"/>
  </si>
  <si>
    <t>2.0ml low-level screw tube, transparent low-level cap, tube lid assembly, printing and writing area and scale area, resistance temperature: -86 degrees ~ 121 degrees, sterile enzyme-free, 50 pcs/pack, 40 packs/carton</t>
    <phoneticPr fontId="37" type="noConversion"/>
  </si>
  <si>
    <t>2.0ml低位螺口管，透明低位盖，管盖组装，印刷书写区域和刻度区，耐受温度：-86度~121度，无菌无酶，50个/包，40包/箱</t>
    <phoneticPr fontId="37" type="noConversion"/>
  </si>
  <si>
    <t>Screw cap, no sealing ring, transparent color, resistance temperature: -86°C~121°C, no enzyme, 500pcs/pack, 10bags/carton</t>
    <phoneticPr fontId="37" type="noConversion"/>
  </si>
  <si>
    <t>螺口管盖，无密封圈，透明色，耐受温度：-86度~121度，无酶，500个/包，10包/箱</t>
    <phoneticPr fontId="37" type="noConversion"/>
  </si>
  <si>
    <t>Screw cap, no sealing ring, transparent red, resistance temperature: -86°C~121°C, no enzyme, 500pcs/bag, 10bags/carton</t>
    <phoneticPr fontId="37" type="noConversion"/>
  </si>
  <si>
    <t>螺口管盖，无密封圈，透明红色，耐受温度：-86度~121度，无酶，500个/包，10包/箱</t>
    <phoneticPr fontId="37" type="noConversion"/>
  </si>
  <si>
    <t>Screw cap, no sealing ring, transparent blue, resistance temperature: -86°C~121°C, no enzyme, 500pcs/pack, 10bags/carton</t>
    <phoneticPr fontId="37" type="noConversion"/>
  </si>
  <si>
    <t>螺口管盖，无密封圈，透明蓝色，耐受温度：-86度~121度，无酶，500个/包，10包/箱</t>
    <phoneticPr fontId="37" type="noConversion"/>
  </si>
  <si>
    <t>Screw cap, no sealing ring, transparent yellow, resistance temperature: -86°C~121°C, no enzyme, 500pcs/pack, 10bags/carton</t>
    <phoneticPr fontId="37" type="noConversion"/>
  </si>
  <si>
    <t>螺口管盖，无密封圈，透明黄色，耐受温度：-86度~121度，无酶，500个/包，10包/箱</t>
    <phoneticPr fontId="37" type="noConversion"/>
  </si>
  <si>
    <t>Screw mouth cap, no sealing ring, transparent green, resistance temperature: -86 degrees ~ 121 degrees, no enzyme, 500 pcs/bag, 10 bags/carton</t>
    <phoneticPr fontId="37" type="noConversion"/>
  </si>
  <si>
    <t>螺口管盖，无密封圈，透明绿色，耐受温度：-86度~121度，无酶，500个/包，10包/箱</t>
    <phoneticPr fontId="37" type="noConversion"/>
  </si>
  <si>
    <t>2.0ml screw mouth tube, suitable for screw mouth cap without sealing ring, transparent, withstand temperature: -86 degrees ~ 121 degrees, no enzyme, 500 pcs/pack, 10 bags/carton</t>
    <phoneticPr fontId="37" type="noConversion"/>
  </si>
  <si>
    <t>2.0ml螺口管，适配无密封圈螺口管盖，透明，耐受温度：-86度~121度，无酶，500个/包，10包/箱</t>
    <phoneticPr fontId="37" type="noConversion"/>
  </si>
  <si>
    <t>Screw mouth cap, no sealing ring, transparent color, resistance temperature: -86 degrees ~ 121 degrees, sterile and enzyme-free, 500 pcs/bag, 10 bags/carton</t>
    <phoneticPr fontId="37" type="noConversion"/>
  </si>
  <si>
    <t>螺口管盖，无密封圈，透明色，耐受温度：-86度~121度，无菌无酶，500个/包，10包/箱</t>
    <phoneticPr fontId="37" type="noConversion"/>
  </si>
  <si>
    <t>Screw-top cap, no sealing ring, transparent red, resistance temperature: -86°C~121°C, sterile and enzyme-free, 500pcs/bag, 10bags/carton</t>
    <phoneticPr fontId="37" type="noConversion"/>
  </si>
  <si>
    <t>螺口管盖，无密封圈，透明红色，耐受温度：-86度~121度，无菌无酶，500个/包，10包/箱</t>
    <phoneticPr fontId="37" type="noConversion"/>
  </si>
  <si>
    <t>Screw cap, no sealing ring, transparent blue, resistance temperature: -86°C~121°C, sterile enzyme-free, 500pcs/pack, 10bags/carton</t>
    <phoneticPr fontId="37" type="noConversion"/>
  </si>
  <si>
    <t>螺口管盖，无密封圈，透明蓝色，耐受温度：-86度~121度，无菌无酶，500个/包，10包/箱</t>
    <phoneticPr fontId="37" type="noConversion"/>
  </si>
  <si>
    <t>Screw cap, no sealing ring, transparent yellow, resistance temperature: -86 degrees ~ 121 degrees, sterile and enzyme-free, 500 pcs/bag, 10 bags/carton</t>
    <phoneticPr fontId="37" type="noConversion"/>
  </si>
  <si>
    <t>螺口管盖，无密封圈，透明黄色，耐受温度：-86度~121度，无菌无酶，500个/包，10包/箱</t>
    <phoneticPr fontId="37" type="noConversion"/>
  </si>
  <si>
    <t>Screw cap, no sealing ring, transparent green, resistance temperature: -86°C~121°C, sterile and enzyme-free, 500pcs/bag, 10bags/carton</t>
    <phoneticPr fontId="37" type="noConversion"/>
  </si>
  <si>
    <t>螺口管盖，无密封圈，透明绿色，耐受温度：-86度~121度，无菌无酶，500个/包，10包/箱</t>
    <phoneticPr fontId="37" type="noConversion"/>
  </si>
  <si>
    <t>2.0ml screw mouth tube, suitable for screw mouth cap without sealing ring, transparent, resistance temperature: -86 degrees ~ 121 degrees, sterile and enzyme-free, 500 pcs/bag, 10 bags/carton</t>
    <phoneticPr fontId="37" type="noConversion"/>
  </si>
  <si>
    <t>2.0ml螺口管，适配无密封圈螺口管盖，透明，耐受温度：-86度~121度，无菌无酶，500个/包，10包/箱</t>
    <phoneticPr fontId="37" type="noConversion"/>
  </si>
  <si>
    <t>4ml, PP cap, PP bottle, transparent, withstand temperature: -86°C~121°C, no enzyme, caps separated, 200 caps/bag, 200 bottles/bag, 2000 sets/carton</t>
    <phoneticPr fontId="37" type="noConversion"/>
  </si>
  <si>
    <t>4ml、PP盖，PP瓶、透明、耐受温度：-86度~121度，无酶，瓶盖分开，200个盖/包，200瓶/包，2000套/箱</t>
    <phoneticPr fontId="37" type="noConversion"/>
  </si>
  <si>
    <t>4ml, PP cap, HDPE bottle, dark brown, withstand temperature: -86°C~121°C, no enzyme, caps separated, 200 caps/bag, 200 bottles/bag, 2000 sets/carton</t>
    <phoneticPr fontId="37" type="noConversion"/>
  </si>
  <si>
    <t>4ml、PP盖，HDPE瓶、避光棕色、耐受温度：-86度~121度，无酶，瓶盖分开，200个盖/包，200瓶/包，2000套/箱</t>
    <phoneticPr fontId="37" type="noConversion"/>
  </si>
  <si>
    <t>8ml, PP cap, PP bottle, transparent, withstand temperature: -86°C~121°C, no enzyme, caps separated, 100 caps/bag, 100 bottles/bag, 1000 sets/carton</t>
    <phoneticPr fontId="37" type="noConversion"/>
  </si>
  <si>
    <t>8ml、PP盖，PP瓶、透明、耐受温度：-86度~121度，无酶，瓶盖分开，100个盖/包，100瓶/包，1000套/箱</t>
    <phoneticPr fontId="37" type="noConversion"/>
  </si>
  <si>
    <t>8ml, PP cap, HDPE bottle, natural color, resistance temperature: -86 degrees ~ 121 degrees, no enzyme, bottle caps separated, 100 caps/bag, 100 bottles/bag, 1000 sets/carton</t>
    <phoneticPr fontId="37" type="noConversion"/>
  </si>
  <si>
    <t>8ml、PP盖，HDPE瓶、本色、耐受温度：-86度~121度，无酶，瓶盖分开，100个盖/包，100瓶/包，1000套/箱</t>
    <phoneticPr fontId="37" type="noConversion"/>
  </si>
  <si>
    <t>8ml, PP cap, HDPE bottle, dark brown, resistance temperature: -86°C~121°C, no enzyme, caps separated, 100 caps/pack, 100 bottles/bag, 1000 sets/carton</t>
    <phoneticPr fontId="37" type="noConversion"/>
  </si>
  <si>
    <t>8ml、PP盖，HDPE瓶、避光棕色、耐受温度：-86度~121度，无酶，瓶盖分开，100个盖/包，100瓶/包，1000套/箱</t>
    <phoneticPr fontId="37" type="noConversion"/>
  </si>
  <si>
    <t>15ml, PP cap, PP bottle, transparent, withstand temperature: -86°C~121°C, no enzyme, caps separated, 100 caps/pack, 100 bottles/pack, 1000 sets/carton</t>
    <phoneticPr fontId="37" type="noConversion"/>
  </si>
  <si>
    <t>15ml、PP盖，PP瓶、透明、耐受温度：-86度~121度，无酶，瓶盖分开，100个盖/包，100瓶/包，1000套/箱</t>
    <phoneticPr fontId="37" type="noConversion"/>
  </si>
  <si>
    <t>15ml, PP cap, HDPE bottle, natural color, tolerance temperature: -86°C~121°C, no enzyme, caps separated, 100 caps/bag, 100 bottles/bag, 1000 sets/carton</t>
    <phoneticPr fontId="37" type="noConversion"/>
  </si>
  <si>
    <t>15ml、PP盖，HDPE瓶、本色、耐受温度：-86度~121度，无酶，瓶盖分开，100个盖/包，100瓶/包，1000套/箱</t>
    <phoneticPr fontId="37" type="noConversion"/>
  </si>
  <si>
    <t>15ml, PP cap, HDPE bottle, dark brown, resistance temperature: -86 degrees ~ 121 degrees, no enzyme, bottle caps separated, 100 caps/bag, 100 bottles/bag, 1000 sets/carton</t>
    <phoneticPr fontId="37" type="noConversion"/>
  </si>
  <si>
    <t>15ml、PP盖，HDPE瓶、避光棕色、耐受温度：-86度~121度，无酶，瓶盖分开，100个盖/包，100瓶/包，1000套/箱</t>
    <phoneticPr fontId="37" type="noConversion"/>
  </si>
  <si>
    <t>30ml, PP cap, PP bottle, transparent, withstand temperature: -86 degrees ~ 121 degrees, no enzyme, bottle caps separated, 100 caps/pack, 100 bottles/pack, 1000 sets/carton</t>
    <phoneticPr fontId="37" type="noConversion"/>
  </si>
  <si>
    <t>30ml、PP盖，PP瓶、透明、耐受温度：-86度~121度，无酶，瓶盖分开，100个盖/包，100瓶/包，1000套/箱</t>
    <phoneticPr fontId="37" type="noConversion"/>
  </si>
  <si>
    <t>30ml, PP cap, HDPE bottle, natural color, resistance temperature: -86 degrees ~ 121 degrees, no enzyme, bottle caps separated, 100 caps/bag, 100 bottles/bag, 1000 sets/carton</t>
    <phoneticPr fontId="37" type="noConversion"/>
  </si>
  <si>
    <t>30ml、PP盖，HDPE瓶、本色、耐受温度：-86度~121度，无酶，瓶盖分开，100个盖/包，100瓶/包，1000套/箱</t>
    <phoneticPr fontId="37" type="noConversion"/>
  </si>
  <si>
    <t>30ml, PP cap, HDPE bottle, brown light, withstand temperature: -86 degrees ~ 121 degrees, no enzyme, bottle caps separated, 100 caps/pack, 100 bottles/pack, 1000 sets/carton</t>
    <phoneticPr fontId="37" type="noConversion"/>
  </si>
  <si>
    <t>30ml、PP盖，HDPE瓶、棕色避光、耐受温度：-86度~121度，无酶，瓶盖分开，100个盖/包，100瓶/包，1000套/箱</t>
    <phoneticPr fontId="37" type="noConversion"/>
  </si>
  <si>
    <t>60ml, PP cap, PP bottle, transparent, withstand temperature: -86°C~121°C, no enzyme, caps separated, 50 caps/pack, 50 bottles/pack, 500 sets/carton</t>
    <phoneticPr fontId="37" type="noConversion"/>
  </si>
  <si>
    <t>60ml、PP盖，PP瓶、透明、耐受温度：-86度~121度，无酶，瓶盖分开，50个盖/包，50个瓶/包，500套/箱</t>
    <phoneticPr fontId="37" type="noConversion"/>
  </si>
  <si>
    <t>60ml, PP cap, HDPE bottle, natural color, resistance temperature: -86°C~121°C, no enzyme, bottle caps separated, 50 caps/bag, 50 bottles/bag, 500 sets/carton</t>
    <phoneticPr fontId="37" type="noConversion"/>
  </si>
  <si>
    <t>60ml、PP盖，HDPE瓶、本色、耐受温度：-86度~121度，无酶，瓶盖分开，50个盖/包，50个瓶/包，500套/箱</t>
    <phoneticPr fontId="37" type="noConversion"/>
  </si>
  <si>
    <t>60ml, PP cap, HDPE bottle, brown light, withstand temperature: -86 degrees ~ 121 degrees, no enzyme, bottle caps separated, 50 caps/bag, 50 bottles/bag, 500 sets/carton</t>
    <phoneticPr fontId="37" type="noConversion"/>
  </si>
  <si>
    <t>60ml、PP盖，HDPE瓶、棕色避光、耐受温度：-86度~121度，无酶，瓶盖分开，50个盖/包，50个瓶/包，500套/箱</t>
    <phoneticPr fontId="37" type="noConversion"/>
  </si>
  <si>
    <t>125ml, PP cap, PP bottle, transparent, withstand temperature: -86°C~121°C, no enzyme, caps separated, 25 caps/pack, 25 bottles/pack, 250 sets/carton</t>
    <phoneticPr fontId="37" type="noConversion"/>
  </si>
  <si>
    <t>125ml、PP盖，PP瓶、透明、耐受温度：-86度~121度，无酶，瓶盖分开，25个盖/包，25个瓶/包，250套/箱</t>
    <phoneticPr fontId="37" type="noConversion"/>
  </si>
  <si>
    <t>125ml, PP cap, HDPE bottle, natural color, withstand temperature: -86°C~121°C, no enzyme, caps separated, 25 caps/bag, 25 bottles/bag, 250 sets/carton</t>
    <phoneticPr fontId="37" type="noConversion"/>
  </si>
  <si>
    <t>125ml、PP盖，HDPE瓶、本色、耐受温度：-86度~121度，无酶，瓶盖分开，25个盖/包，25个瓶/包，250套/箱</t>
    <phoneticPr fontId="37" type="noConversion"/>
  </si>
  <si>
    <t>125ml, PP cap, HDPE bottle, brown light, withstand temperature: -86°C~121°C, no enzyme, caps separated, 25 caps/pack, 25 bottles/bag, 250 sets/carton</t>
    <phoneticPr fontId="37" type="noConversion"/>
  </si>
  <si>
    <t>125ml、PP盖，HDPE瓶、棕色避光、耐受温度：-86度~121度，无酶，瓶盖分开，25个盖/包，25个瓶/包，250套/箱</t>
    <phoneticPr fontId="37" type="noConversion"/>
  </si>
  <si>
    <t>250ml, PP cap, PP bottle, transparent, withstand temperature: -86°C~121°C, no enzyme, caps separated, 20 caps/pack, 20 bottles/pack, 200 sets/carton</t>
    <phoneticPr fontId="37" type="noConversion"/>
  </si>
  <si>
    <t>250ml、PP盖，PP瓶、透明、耐受温度：-86度~121度，无酶，瓶盖分开，20个盖/包，20个瓶/包，200套/箱</t>
    <phoneticPr fontId="37" type="noConversion"/>
  </si>
  <si>
    <t>250ml, PP cap, HDPE bottle, natural color, withstand temperature: -86°C~121°C, no enzyme, caps separated, 20 caps/bag, 20 bottles/bag, 200 sets/carton</t>
    <phoneticPr fontId="37" type="noConversion"/>
  </si>
  <si>
    <t>250ml、PP盖，HDPE瓶、本色、耐受温度：-86度~121度，无酶，瓶盖分开，20个盖/包，20个瓶/包，200套/箱</t>
    <phoneticPr fontId="37" type="noConversion"/>
  </si>
  <si>
    <t>250ml, PP cap, HDPE bottle, brown light, withstand temperature: -86°C~121°C, no enzyme, caps separated, 20 caps/bag, 20 bottles/bag, 200 sets/carton</t>
    <phoneticPr fontId="37" type="noConversion"/>
  </si>
  <si>
    <t>250ml、PP盖，HDPE瓶、棕色避光、耐受温度：-86度~121度，无酶，瓶盖分开，20个盖/包，20个瓶/包，200套/箱</t>
    <phoneticPr fontId="37" type="noConversion"/>
  </si>
  <si>
    <t>500ml, PP cap, PP bottle, transparent, withstand temperature: -86°C~121°C, no enzyme, caps separated, 10 caps/pack, 10 bottles/pack, 100 sets/carton</t>
    <phoneticPr fontId="37" type="noConversion"/>
  </si>
  <si>
    <t>500ml、PP盖，PP瓶、透明、耐受温度：-86度~121度，无酶，瓶盖分开，10个盖/包，10个瓶/包，100套/箱</t>
    <phoneticPr fontId="37" type="noConversion"/>
  </si>
  <si>
    <t>500ml, PP cap, HDPE bottle, natural color, withstand temperature: -86°C~121°C, no enzyme, bottle caps separated, 10 caps/pack, 10 bottles/pack, 100 sets/carton</t>
    <phoneticPr fontId="37" type="noConversion"/>
  </si>
  <si>
    <t>500ml、PP盖，HDPE瓶、本色、耐受温度：-86度~121度，无酶，瓶盖分开，10个盖/包，10个瓶/包，100套/箱</t>
    <phoneticPr fontId="37" type="noConversion"/>
  </si>
  <si>
    <t>500ml, PP cap, HDPE bottle, brown light, withstand temperature: -86°C~121°C, no enzyme, caps separated, 10 caps/pack, 10 bottles/pack, 100 sets/carton</t>
    <phoneticPr fontId="37" type="noConversion"/>
  </si>
  <si>
    <t>500ml、PP盖，HDPE瓶、棕色避光、耐受温度：-86度~121度，无酶，瓶盖分开，10个盖/包，10个瓶/包，100套/箱</t>
    <phoneticPr fontId="37" type="noConversion"/>
  </si>
  <si>
    <t>1000ml, PP cap, PP bottle, transparent, withstand temperature: -86°C~121°C, no enzyme, caps separated, 5 caps/packs, 5 bottles/bags, 50 sets/carton</t>
    <phoneticPr fontId="37" type="noConversion"/>
  </si>
  <si>
    <t>1000ml、PP盖，PP瓶、透明、耐受温度：-86度~121度，无酶，瓶盖分开，5个盖/包，5个瓶/包，50套/箱</t>
    <phoneticPr fontId="37" type="noConversion"/>
  </si>
  <si>
    <t>1000ml, PP cap, HDPE bottle, natural color, resistance temperature: -86°C~121°C, no enzyme, bottle caps separated, 5 caps/pack, 5 bottles/pack, 50 sets/carton</t>
    <phoneticPr fontId="37" type="noConversion"/>
  </si>
  <si>
    <t>1000ml、PP盖，HDPE瓶、本色、耐受温度：-86度~121度，无酶，瓶盖分开，5个盖/包，5个瓶/包，50套/箱</t>
    <phoneticPr fontId="37" type="noConversion"/>
  </si>
  <si>
    <t>1000ml, PP cap, HDPE bottle, brown light, withstand temperature: -86°C~121°C, no enzyme, caps separated, 5 caps/pack, 5 bottles/bag, 50 sets/carton</t>
    <phoneticPr fontId="37" type="noConversion"/>
  </si>
  <si>
    <t>1000ml、PP盖，HDPE瓶、棕色避光、耐受温度：-86度~121度，无酶，瓶盖分开，5个盖/包，5个瓶/包，50套/箱</t>
    <phoneticPr fontId="37" type="noConversion"/>
  </si>
  <si>
    <t>4ml, PP cap, PP bottle, transparent, resistance temperature: -86°C~121°C, sterile enzyme-free, cap assembly, 100pcs/pack, 10 bags/carton</t>
    <phoneticPr fontId="37" type="noConversion"/>
  </si>
  <si>
    <t>4ml、PP盖，PP瓶、透明、耐受温度：-86度~121度，无菌无酶，瓶盖组装，100个/包，10包/箱</t>
    <phoneticPr fontId="37" type="noConversion"/>
  </si>
  <si>
    <t>4ml, PP cap, HDPE bottle, dark brown, resistance temperature: -86 degrees ~ 121 degrees, sterile enzyme-free, cap assembly, 100 pcs/pack, 10 bags/carton</t>
    <phoneticPr fontId="37" type="noConversion"/>
  </si>
  <si>
    <t>4ml、PP盖，HDPE瓶、避光棕色、耐受温度：-86度~121度，无菌无酶，瓶盖组装，100个/包，10包/箱</t>
    <phoneticPr fontId="37" type="noConversion"/>
  </si>
  <si>
    <t>8ml, PP cap, PP bottle, transparent, resistance temperature: -86 degrees ~ 121 degrees, sterile and enzyme-free, cap assembly, 20 pcs/pack, 20 bags/carton</t>
    <phoneticPr fontId="37" type="noConversion"/>
  </si>
  <si>
    <t>8ml、PP盖，PP瓶、透明、耐受温度：-86度~121度，无菌无酶，瓶盖组装，20个/包，20包/箱</t>
    <phoneticPr fontId="37" type="noConversion"/>
  </si>
  <si>
    <t>8ml, PP cap, HDPE bottle, natural color, resistance temperature: -86 degrees ~ 121 degrees, sterile enzyme-free, cap assembly, 20 pcs/bag, 20 bags/carton</t>
    <phoneticPr fontId="37" type="noConversion"/>
  </si>
  <si>
    <t>8ml、PP盖，HDPE瓶、本色、耐受温度：-86度~121度，无菌无酶，瓶盖组装，20个/包，20包/箱</t>
    <phoneticPr fontId="37" type="noConversion"/>
  </si>
  <si>
    <t>8ml, PP cap, HDPE bottle, dark brown, resistance temperature: -86 degrees ~ 121 degrees, sterile enzyme-free, cap assembly, 20pcs/pack, 20 packs/carton</t>
    <phoneticPr fontId="37" type="noConversion"/>
  </si>
  <si>
    <t>8ml、PP盖，HDPE瓶、避光棕色、耐受温度：-86度~121度，无菌无酶，瓶盖组装，20个/包，20包/箱</t>
    <phoneticPr fontId="37" type="noConversion"/>
  </si>
  <si>
    <t>15ml, PP cap, PP bottle, transparent, resistance temperature: -86 degrees ~ 121 degrees, sterile enzyme-free, cap assembly, 20 pcs/pack, 20 bags/carton</t>
    <phoneticPr fontId="37" type="noConversion"/>
  </si>
  <si>
    <t>15ml、PP盖，PP瓶、透明、耐受温度：-86度~121度，无菌无酶，瓶盖组装，20个/包，20包/箱</t>
    <phoneticPr fontId="37" type="noConversion"/>
  </si>
  <si>
    <t>15ml, PP cap, HDPE bottle, natural color, resistance temperature: -86 degrees ~ 121 degrees, sterile enzyme-free, cap assembly, 20 pcs/pack, 20 bags/carton</t>
    <phoneticPr fontId="37" type="noConversion"/>
  </si>
  <si>
    <t>15ml、PP盖，HDPE瓶、本色、耐受温度：-86度~121度，无菌无酶，瓶盖组装，20个/包，20包/箱</t>
    <phoneticPr fontId="37" type="noConversion"/>
  </si>
  <si>
    <t>15ml, PP cap, HDPE bottle, dark brown, resistance temperature: -86°C~121°C, sterile enzyme-free, cap assembly, 20pcs/pack, 20 bags/carton</t>
    <phoneticPr fontId="37" type="noConversion"/>
  </si>
  <si>
    <t>15ml、PP盖，HDPE瓶、避光棕色、耐受温度：-86度~121度，无菌无酶，瓶盖组装，20个/包，20包/箱</t>
    <phoneticPr fontId="37" type="noConversion"/>
  </si>
  <si>
    <t>30ml, PP cap, PP bottle, transparent, resistance temperature: -86°C~121°C, sterile enzyme-free, cap assembly, 10pcs/pack, 20bags/carton</t>
    <phoneticPr fontId="37" type="noConversion"/>
  </si>
  <si>
    <t>30ml、PP盖，PP瓶、透明、耐受温度：-86度~121度，无菌无酶，瓶盖组装，10个/包，20包/箱</t>
    <phoneticPr fontId="37" type="noConversion"/>
  </si>
  <si>
    <t>30ml, PP cap, HDPE bottle, natural color, resistance temperature: -86°C~121°C, sterile enzyme-free, cap assembly, 10pcs/pack, 20 bags/carton</t>
    <phoneticPr fontId="37" type="noConversion"/>
  </si>
  <si>
    <t>30ml、PP盖，HDPE瓶、本色、耐受温度：-86度~121度，无菌无酶，瓶盖组装，10个/包，20包/箱</t>
    <phoneticPr fontId="37" type="noConversion"/>
  </si>
  <si>
    <t>30ml, PP cap, HDPE bottle, dark brown, resistance temperature: -86 degrees ~ 121 degrees, sterile enzyme free, bottle cap assembly, 10pcs/pack, 20 bags/carton</t>
    <phoneticPr fontId="37" type="noConversion"/>
  </si>
  <si>
    <t>30ml、PP盖，HDPE瓶、避光棕色、耐受温度：-86度~121度，无菌无酶，瓶盖组装，10个/包，20包/箱</t>
    <phoneticPr fontId="37" type="noConversion"/>
  </si>
  <si>
    <t>60ml, PP cap, PP bottle, transparent, resistance temperature: -86°C~121°C, sterile enzyme-free, cap assembly, 10pcs/pack, 20bags/carton</t>
    <phoneticPr fontId="37" type="noConversion"/>
  </si>
  <si>
    <t>60ml、PP盖，PP瓶、透明、耐受温度：-86度~121度，无菌无酶，瓶盖组装，10个/包，20包/箱</t>
    <phoneticPr fontId="37" type="noConversion"/>
  </si>
  <si>
    <t>60ml, PP cap, HDPE bottle, natural color, resistance temperature: -86°C~121°C, sterile enzyme-free, cap assembly, 10pcs/pack, 20bags/carton</t>
    <phoneticPr fontId="37" type="noConversion"/>
  </si>
  <si>
    <t>60ml、PP盖，HDPE瓶、本色、耐受温度：-86度~121度，无菌无酶，瓶盖组装，10个/包，20包/箱</t>
    <phoneticPr fontId="37" type="noConversion"/>
  </si>
  <si>
    <t>60ml, PP cap, HDPE bottle, dark brown, resistance temperature: -86°C~121°C, sterile enzyme-free, cap assembly, 10pcs/pack, 20bags/carton</t>
    <phoneticPr fontId="37" type="noConversion"/>
  </si>
  <si>
    <t>60ml、PP盖，HDPE瓶、避光棕色、耐受温度：-86度~121度，无菌无酶，瓶盖组装，10个/包，20包/箱</t>
    <phoneticPr fontId="37" type="noConversion"/>
  </si>
  <si>
    <t>125ml, PP cap, PP bottle, transparent, withstand temperature: -86°C~121°C, sterile enzyme-free, cap assembly, 10pcs/pack, 10 bags/carton</t>
    <phoneticPr fontId="37" type="noConversion"/>
  </si>
  <si>
    <t>125ml、PP盖，PP瓶、透明、耐受温度：-86度~121度，无菌无酶，瓶盖组装，10个/包，10包/箱</t>
    <phoneticPr fontId="37" type="noConversion"/>
  </si>
  <si>
    <t>125ml, PP cap, HDPE bottle, natural color, resistance temperature: -86 degrees ~ 121 degrees, sterile enzyme-free, bottle cap assembly, 10pcs/pack, 10 bags/carton</t>
    <phoneticPr fontId="37" type="noConversion"/>
  </si>
  <si>
    <t>125ml、PP盖，HDPE瓶、本色、耐受温度：-86度~121度，无菌无酶，瓶盖组装，10个/包，10包/箱</t>
    <phoneticPr fontId="37" type="noConversion"/>
  </si>
  <si>
    <t>125ml, PP cap, HDPE bottle, dark brown, resistance temperature: -86°C~121°C, sterile enzyme-free, cap assembly, 10pcs/pack, 10 bags/carton</t>
    <phoneticPr fontId="37" type="noConversion"/>
  </si>
  <si>
    <t>125ml、PP盖，HDPE瓶、避光棕色、耐受温度：-86度~121度，无菌无酶，瓶盖组装，10个/包，10包/箱</t>
    <phoneticPr fontId="37" type="noConversion"/>
  </si>
  <si>
    <t>250ml, PP cap, PP bottle, transparent, withstand temperature: -86°C~121°C, sterile enzyme-free, cap assembly, 10pcs/pack, 10 bags/carton</t>
    <phoneticPr fontId="37" type="noConversion"/>
  </si>
  <si>
    <t>250ml、PP盖，PP瓶、透明、耐受温度：-86度~121度，无菌无酶，瓶盖组装，10个/包，10包/箱</t>
    <phoneticPr fontId="37" type="noConversion"/>
  </si>
  <si>
    <t>250ml, PP cap, HDPE bottle, natural color, resistance temperature: -86 degrees ~ 121 degrees, sterile enzyme-free, bottle cap assembly, 10pcs/pack, 10 bags/carton</t>
    <phoneticPr fontId="37" type="noConversion"/>
  </si>
  <si>
    <t>250ml、PP盖，HDPE瓶、本色、耐受温度：-86度~121度，无菌无酶，瓶盖组装，10个/包，10包/箱</t>
    <phoneticPr fontId="37" type="noConversion"/>
  </si>
  <si>
    <t>250ml, PP cap, HDPE bottle, dark brown, resistance temperature: -86°C~121°C, sterile enzyme-free, cap assembly, 10pcs/pack, 10 packs/carton</t>
    <phoneticPr fontId="37" type="noConversion"/>
  </si>
  <si>
    <t>250ml、PP盖，HDPE瓶、避光棕色、耐受温度：-86度~121度，无菌无酶，瓶盖组装，10个/包，10包/箱</t>
    <phoneticPr fontId="37" type="noConversion"/>
  </si>
  <si>
    <t>500ml, PP cap, PP bottle, transparent, resistance temperature: -86°C~121°C, sterile enzyme-free, cap assembly, 5pcs/pack, 10 bags/carton</t>
    <phoneticPr fontId="37" type="noConversion"/>
  </si>
  <si>
    <t>500ml、PP盖，PP瓶、透明、耐受温度：-86度~121度，无菌无酶，瓶盖组装，5个/包，10包/箱</t>
    <phoneticPr fontId="37" type="noConversion"/>
  </si>
  <si>
    <t>500ml, PP cap, HDPE bottle, natural color, resistance temperature: -86°C~121°C, sterile enzyme-free, cap assembly, 5pcs/pack, 10 bags/carton</t>
    <phoneticPr fontId="37" type="noConversion"/>
  </si>
  <si>
    <t>500ml、PP盖，HDPE瓶、本色、耐受温度：-86度~121度，无菌无酶，瓶盖组装，5个/包，10包/箱</t>
    <phoneticPr fontId="37" type="noConversion"/>
  </si>
  <si>
    <t>500ml, PP cap, HDPE bottle, dark brown, resistance temperature: -86°C~121°C, sterile enzyme-free, cap assembly, 5pcs/pack, 10 bags/carton</t>
    <phoneticPr fontId="37" type="noConversion"/>
  </si>
  <si>
    <t>500ml、PP盖，HDPE瓶、避光棕色、耐受温度：-86度~121度，无菌无酶，瓶盖组装，5个/包，10包/箱</t>
    <phoneticPr fontId="37" type="noConversion"/>
  </si>
  <si>
    <t>1000ml, PP cap, PP bottle, transparent, resistance temperature: -86°C~121°C, sterile enzyme-free, cap assembly, 5pcs/pack, 10 packs/carton</t>
    <phoneticPr fontId="37" type="noConversion"/>
  </si>
  <si>
    <t>1000ml、PP盖，PP瓶、透明、耐受温度：-86度~121度，无菌无酶，瓶盖组装，5个/包，10包/箱</t>
    <phoneticPr fontId="37" type="noConversion"/>
  </si>
  <si>
    <t>1000ml, PP cap, HDPE bottle, natural color, resistance temperature: -86°C~121°C, sterile enzyme-free, cap assembly, 5pcs/pack, 10 bags/carton</t>
    <phoneticPr fontId="37" type="noConversion"/>
  </si>
  <si>
    <t>1000ml、PP盖，HDPE瓶、本色、耐受温度：-86度~121度，无菌无酶，瓶盖组装，5个/包，10包/箱</t>
    <phoneticPr fontId="37" type="noConversion"/>
  </si>
  <si>
    <t>1000ml, PP cap, HDPE bottle, dark brown, resistance temperature: -86°C~121°C, sterile enzyme-free, cap assembly, 5pcs/pack, 10 bags/carton</t>
    <phoneticPr fontId="37" type="noConversion"/>
  </si>
  <si>
    <t>1000ml、PP盖，HDPE瓶、避光棕色、耐受温度：-86度~121度，无菌无酶，瓶盖组装，5个/包，10包/箱</t>
    <phoneticPr fontId="37" type="noConversion"/>
  </si>
  <si>
    <t>PETG Serum Bottle, Round, 5ml, Electron Beam Sterilized, 100pcs/pack, 5 packs/carton</t>
    <phoneticPr fontId="37" type="noConversion"/>
  </si>
  <si>
    <t>PETG血清瓶,圆形，5ml，电子束灭菌，100个/包，5包/箱</t>
    <phoneticPr fontId="37" type="noConversion"/>
  </si>
  <si>
    <t>PETG serum bottle, round, 10ml, electron beam sterilized, 100 pcs/pack, 5 packs/carton</t>
    <phoneticPr fontId="37" type="noConversion"/>
  </si>
  <si>
    <t>PETG血清瓶,圆形，10ml，电子束灭菌，100个/包，5包/箱</t>
    <phoneticPr fontId="37" type="noConversion"/>
  </si>
  <si>
    <t>PETG serum bottle, square, 30ml, electron beam sterilized, 40 pcs/pack, 7 packs/carton</t>
    <phoneticPr fontId="37" type="noConversion"/>
  </si>
  <si>
    <t>PETG血清瓶，方形，30ml，电子束灭菌，40个/包，7包/箱</t>
    <phoneticPr fontId="37" type="noConversion"/>
  </si>
  <si>
    <t>PETG Serum Bottle, Square, 60ml, Electron Beam Sterilized, 40pcs/pack, 5 packs/carton</t>
    <phoneticPr fontId="37" type="noConversion"/>
  </si>
  <si>
    <t>PETG血清瓶,方形，60ml，电子束灭菌，40个/包，5包/箱</t>
    <phoneticPr fontId="37" type="noConversion"/>
  </si>
  <si>
    <t>PETG Serum Bottle, Square, 125ml, Electron Beam Sterilized, 24 pcs/pack, 4 packs/carton</t>
    <phoneticPr fontId="37" type="noConversion"/>
  </si>
  <si>
    <t>PETG血清瓶,方形，125ml，电子束灭菌，24个/包，4包/箱</t>
    <phoneticPr fontId="37" type="noConversion"/>
  </si>
  <si>
    <t>PETG serum bottle, square, 250ml, electron beam sterilized, 30 pcs/pack, 2 packs/carton</t>
    <phoneticPr fontId="37" type="noConversion"/>
  </si>
  <si>
    <t>PETG血清瓶,方形，250ml，电子束灭菌，30个/包，2包/箱</t>
    <phoneticPr fontId="37" type="noConversion"/>
  </si>
  <si>
    <t>PETG Serum Bottle, Square, 500ml, Electron Beam Sterilized, 24pcs/pack, 2 packs/carton</t>
    <phoneticPr fontId="37" type="noConversion"/>
  </si>
  <si>
    <t>PETG血清瓶,方形，500ml，电子束灭菌，24个/包，2包/箱</t>
    <phoneticPr fontId="37" type="noConversion"/>
  </si>
  <si>
    <t>PETG serum bottle, square, 1000ml, electron beam sterilized, 12 pcs/pack, 4 packs/carton</t>
    <phoneticPr fontId="37" type="noConversion"/>
  </si>
  <si>
    <t>PETG血清瓶,方形，1000ml，电子束灭菌，12个/包，4包/箱</t>
    <phoneticPr fontId="37" type="noConversion"/>
  </si>
  <si>
    <t>5ml sample tube, red cap, tolerance temperature: -86°C~121°C, no enzyme, tube lid separated, 500 tubes/pack, 500 caps/pack, 1000 sets/box</t>
    <phoneticPr fontId="37" type="noConversion"/>
  </si>
  <si>
    <t>5ml样品管，红色盖，耐受温度：-86度~121度，无酶，管盖分开，500个管/包，500个盖/包，1000套/箱</t>
    <phoneticPr fontId="37" type="noConversion"/>
  </si>
  <si>
    <t>6ml sample tube, white cap, tolerance temperature: -86°C~121°C, no enzymes, tube caps separated, 500 caps/pack, 500 tubes/pack, 1000 sets/box</t>
    <phoneticPr fontId="37" type="noConversion"/>
  </si>
  <si>
    <t>6ml样品管，白色盖，耐受温度：-86度~121度，无酶，管盖分开，500个盖/包，500个管/包，1000套/箱</t>
    <phoneticPr fontId="37" type="noConversion"/>
  </si>
  <si>
    <t>10ml sample tube, red flat cap, tolerance temperature: -86°C~121°C, no enzyme, tube caps separated, 250 tubes/pack, 250 caps/pack, 1000 sets/box</t>
    <phoneticPr fontId="37" type="noConversion"/>
  </si>
  <si>
    <t>10ml样品管，红色平盖，耐受温度：-86度~121度，无酶，管盖分开，250个管/包，250个盖/包，1000套/箱</t>
    <phoneticPr fontId="37" type="noConversion"/>
  </si>
  <si>
    <t>20ml sample tube, red cap, tolerance temperature: -86°C~121°C, no enzyme, tube lid separated, 200 tubes/pack, 200 caps/pack, 1000 sets/box</t>
    <phoneticPr fontId="37" type="noConversion"/>
  </si>
  <si>
    <t>20ml样品管，红色盖，耐受温度：-86度~121度，无酶，管盖分开，200个管/包，200个盖/包，1000套/箱</t>
    <phoneticPr fontId="37" type="noConversion"/>
  </si>
  <si>
    <t>30ml sample tube, red cap, tolerance temperature: -86°C~121°C, no enzyme, tube caps separated, 200 tubes/pack, 200 caps/pack, 800 sets/box</t>
    <phoneticPr fontId="37" type="noConversion"/>
  </si>
  <si>
    <t>30ml样品管，红色盖，耐受温度：-86度~121度，无酶，管盖分开，200个管/包，200个盖/包，800套/箱</t>
    <phoneticPr fontId="37" type="noConversion"/>
  </si>
  <si>
    <t>5ml sample tube, red cap, tolerance temperature: -86°C~121°C, sterile enzyme-free, tube lid assembly, 25 pcs/pack, 500 pcs/carton</t>
    <phoneticPr fontId="37" type="noConversion"/>
  </si>
  <si>
    <t>5ml样品管，红色盖，耐受温度：-86度~121度，无菌无酶，管盖组装，25支/包，500支/箱</t>
    <phoneticPr fontId="37" type="noConversion"/>
  </si>
  <si>
    <t>6ml sample tube, white cap, tolerance temperature: -86°C~121°C, sterile enzyme-free, tube lid assembly, 25 pcs/pack, 500 pcs/box</t>
    <phoneticPr fontId="37" type="noConversion"/>
  </si>
  <si>
    <t>6ml样品管，白色盖，耐受温度：-86度~121度，无菌无酶，管盖组装，25支/包，500支/箱</t>
    <phoneticPr fontId="37" type="noConversion"/>
  </si>
  <si>
    <t>10ml sample tube, red flat cap, resistance temperature: -86°C~121°C, sterile enzyme-free, lid assembly, 25pcs/pack, 500pcs/carton</t>
    <phoneticPr fontId="37" type="noConversion"/>
  </si>
  <si>
    <t>10ml样品管，红色平盖，耐受温度：-86度~121度，无菌无酶，管盖组装，25支/包，500支/箱</t>
    <phoneticPr fontId="37" type="noConversion"/>
  </si>
  <si>
    <t>20ml sample tube, red cap, tolerance temperature: -86°C~121°C, sterile and enzyme-free, tube lid assembly, 25pcs/pack, 500pcs/carton</t>
    <phoneticPr fontId="37" type="noConversion"/>
  </si>
  <si>
    <t>20ml样品管，红色盖，耐受温度：-86度~121度，无菌无酶，管盖组装，25支/包，500支/箱</t>
    <phoneticPr fontId="37" type="noConversion"/>
  </si>
  <si>
    <t>30ml sample tube, red cap, tolerance temperature: -86°C~121°C, sterile and enzyme-free, tube lid assembly, 25pcs/pack, 500pcs/carton</t>
    <phoneticPr fontId="37" type="noConversion"/>
  </si>
  <si>
    <t>30ml样品管，红色盖，耐受温度：-86度~121度，无菌无酶，管盖组装，25支/包，500支/箱</t>
    <phoneticPr fontId="37" type="noConversion"/>
  </si>
  <si>
    <t>6853121-R</t>
  </si>
  <si>
    <t>Sample tube rack, suitable for 5ml chunky sampling tubes, 10ml sampling tubes, 8*12=96 wells, 50pcs/box</t>
    <phoneticPr fontId="37" type="noConversion"/>
  </si>
  <si>
    <t>样品管架，适配5ml矮胖采样管、10ml采样管，8*12=96孔，50个/箱</t>
    <phoneticPr fontId="37" type="noConversion"/>
  </si>
  <si>
    <t>6854020-R</t>
  </si>
  <si>
    <t>Sample tube rack, suitable for 20ml sampling tube, 6*8=48 wells, 50pcs/box</t>
    <phoneticPr fontId="37" type="noConversion"/>
  </si>
  <si>
    <t>样品管架，适配20ml采样管，6*8=48孔，50个/箱</t>
    <phoneticPr fontId="37" type="noConversion"/>
  </si>
  <si>
    <t>6855030-R</t>
  </si>
  <si>
    <t>Sample tube rack, suitable for 30ml sampling tube, 6*8=48 wells, 50pcs/box</t>
    <phoneticPr fontId="37" type="noConversion"/>
  </si>
  <si>
    <t>样品管架，适配30ml采样管，6*8=48孔，50个/箱</t>
    <phoneticPr fontId="37" type="noConversion"/>
  </si>
  <si>
    <t>Flat-bottom reservoir, single channel, mid-skirted, enzyme-free, 5/pk, 50/case</t>
    <phoneticPr fontId="37" type="noConversion"/>
  </si>
  <si>
    <t>平底储液槽，单通道，中裙边，无酶，5个/包，50个/箱</t>
    <phoneticPr fontId="37" type="noConversion"/>
  </si>
  <si>
    <t>8-lane reservoir, multi-channel, mid-skirted, enzyme-free, 5/pack, 50/case</t>
    <phoneticPr fontId="37" type="noConversion"/>
  </si>
  <si>
    <t>8道储液槽，多通道，中裙边，无酶，5个/包，50个/箱</t>
    <phoneticPr fontId="37" type="noConversion"/>
  </si>
  <si>
    <t>12-channel reservoirs, multi-channel, mid-skirted, enzyme-free, 5/pk, 50/case</t>
    <phoneticPr fontId="37" type="noConversion"/>
  </si>
  <si>
    <t>12道储液槽，多通道，中裙边，无酶，5个/包，50个/箱</t>
    <phoneticPr fontId="37" type="noConversion"/>
  </si>
  <si>
    <t>96 bottom well reservoirs, single channel, mid-skirted, enzyme-free, 5/pk, 50/cn</t>
    <phoneticPr fontId="37" type="noConversion"/>
  </si>
  <si>
    <t>96道底孔储液槽，单通道，中裙边，无酶，5个/包，50个/箱</t>
    <phoneticPr fontId="37" type="noConversion"/>
  </si>
  <si>
    <t>384 bottom well reservoirs, single channel, mid-skirted, enzyme-free, 5/pack, 50/case</t>
    <phoneticPr fontId="37" type="noConversion"/>
  </si>
  <si>
    <t>384道底孔储液槽，单通道，中裙边，无酶，5个/包，50个/箱</t>
    <phoneticPr fontId="37" type="noConversion"/>
  </si>
  <si>
    <t>8-channel reservoir, multi-channel, high-skirted, enzyme-free, 5/pk, 50/case</t>
    <phoneticPr fontId="37" type="noConversion"/>
  </si>
  <si>
    <t>8道储液槽，多通道，高裙边，无酶，5个/包，50个/箱</t>
    <phoneticPr fontId="37" type="noConversion"/>
  </si>
  <si>
    <t>12-channel reservoir, multi-channel, high-skirted, enzyme-free, 5/pk, 50/case</t>
    <phoneticPr fontId="37" type="noConversion"/>
  </si>
  <si>
    <t>12道储液槽，多通道，高裙边，无酶，5个/包，50个/箱</t>
    <phoneticPr fontId="37" type="noConversion"/>
  </si>
  <si>
    <t>8-channel bottom well reservoir, single channel, high skirt, enzyme-free, 5/pk, 50/cil</t>
    <phoneticPr fontId="37" type="noConversion"/>
  </si>
  <si>
    <t>8道底孔储液槽，单通道，高裙边，无酶，5个/包，50个/箱</t>
    <phoneticPr fontId="37" type="noConversion"/>
  </si>
  <si>
    <t>12 bottom well reservoirs, single channel, high skirt, enzyme-free, 5/pk, 50/case</t>
    <phoneticPr fontId="37" type="noConversion"/>
  </si>
  <si>
    <t>12道底孔储液槽，单通道，高裙边，无酶，5个/包，50个/箱</t>
    <phoneticPr fontId="37" type="noConversion"/>
  </si>
  <si>
    <t>96 bottom well reservoirs, single channel, high skirt, enzyme-free, 5/pk, 50/cn</t>
    <phoneticPr fontId="37" type="noConversion"/>
  </si>
  <si>
    <t>96道底孔储液槽，单通道，高裙边，无酶，5个/包，50个/箱</t>
    <phoneticPr fontId="37" type="noConversion"/>
  </si>
  <si>
    <t>384 bottom well reservoirs, single channel, high skirt, enzyme-free, 5/pk, 50/case</t>
    <phoneticPr fontId="37" type="noConversion"/>
  </si>
  <si>
    <t>384道底孔储液槽，单通道，高裙边，无酶，5个/包，50个/箱</t>
    <phoneticPr fontId="37" type="noConversion"/>
  </si>
  <si>
    <t>1.0 ml Square Well Plate V Bottom, For Kingfisher Flex, Enzyme-Free, 5 Packs/Pack, 10 Packs/Carton</t>
    <phoneticPr fontId="37" type="noConversion"/>
  </si>
  <si>
    <t>1.0ml方孔板 V底，For Kingfisher Flex，无酶，5个/包，10包/箱</t>
    <phoneticPr fontId="37" type="noConversion"/>
  </si>
  <si>
    <t>1.0ml square-well plate U bottom, enzyme-free, 5pcs/pack, 10 packs/carton</t>
    <phoneticPr fontId="37" type="noConversion"/>
  </si>
  <si>
    <t>1.0ml方孔板 U底，无酶，5个/包，10包/箱</t>
    <phoneticPr fontId="37" type="noConversion"/>
  </si>
  <si>
    <t>1.6 ml square-well plate V bottom, For Kingfisher Flex, enzyme-free, 5 pcs/pk, 10 pk/case</t>
    <phoneticPr fontId="37" type="noConversion"/>
  </si>
  <si>
    <t>1.6ml方孔板 V底，For Kingfisher Flex，无酶，5个/包，10包/箱</t>
    <phoneticPr fontId="37" type="noConversion"/>
  </si>
  <si>
    <t>1.6ml square-well plate U bottom, enzyme-free, 5pcs/pack, 10 packs/carton</t>
    <phoneticPr fontId="37" type="noConversion"/>
  </si>
  <si>
    <t>1.6ml方孔板 U底，无酶，5个/包，10包/箱</t>
    <phoneticPr fontId="37" type="noConversion"/>
  </si>
  <si>
    <t>2.2 ml square-well plates, V bottom, For Kingfisher Flex, enzyme-free, 5 packs, 10 packs/case</t>
    <phoneticPr fontId="37" type="noConversion"/>
  </si>
  <si>
    <t>2.2ml方孔板，V底，For Kingfisher Flex,无酶，5包，10包/箱</t>
    <phoneticPr fontId="37" type="noConversion"/>
  </si>
  <si>
    <t>2.2 ml square-well plate, U bottom, enzyme-free, 5pcs/pack, 10 packs/carton</t>
    <phoneticPr fontId="37" type="noConversion"/>
  </si>
  <si>
    <t>2.2ml方孔板，U底，无酶，5个/包，10包/箱</t>
    <phoneticPr fontId="37" type="noConversion"/>
  </si>
  <si>
    <t>2.2ml, square hole I-plate, no enzyme, 5pcs/pack, 10 packs/carton</t>
    <phoneticPr fontId="37" type="noConversion"/>
  </si>
  <si>
    <t>2.2ml,方孔工字板，无酶，5个/包，10包/箱</t>
    <phoneticPr fontId="37" type="noConversion"/>
  </si>
  <si>
    <t>1.0ml round well plate V bottom, enzyme-free, 5pcs/pack, 10 packs/carton</t>
    <phoneticPr fontId="37" type="noConversion"/>
  </si>
  <si>
    <t>1.0ml圆孔板 V底，无酶，5个/包，10包/箱</t>
    <phoneticPr fontId="37" type="noConversion"/>
  </si>
  <si>
    <t>1.0ml round well plate U bottom, no enzyme, 5pcs/pack, 10 packs/carton</t>
    <phoneticPr fontId="37" type="noConversion"/>
  </si>
  <si>
    <t>1.0ml圆孔板 U底，无酶，5个/包，10包/箱</t>
    <phoneticPr fontId="37" type="noConversion"/>
  </si>
  <si>
    <t>2.0ml round well plate V bottom, no enzyme, 5pcs/pack, 10 packs/carton</t>
    <phoneticPr fontId="37" type="noConversion"/>
  </si>
  <si>
    <t>2.0ml圆孔板 V底，无酶，5个/包，10包/箱</t>
    <phoneticPr fontId="37" type="noConversion"/>
  </si>
  <si>
    <t>2.0ml round well plate U bottom, enzyme-free, 5pcs/pack, 10 packs/carton</t>
    <phoneticPr fontId="37" type="noConversion"/>
  </si>
  <si>
    <t>2.0ml圆孔板 U底，无酶，5个/包，10包/箱</t>
    <phoneticPr fontId="37" type="noConversion"/>
  </si>
  <si>
    <t>96-Well Magnetic Rod Sleeve, Kingfisher Flex Enzyme-Free, 10/pk., 10/pk</t>
    <phoneticPr fontId="37" type="noConversion"/>
  </si>
  <si>
    <t>96孔磁棒套， Kingfisher Flex无酶，10个/包，10包/箱</t>
    <phoneticPr fontId="37" type="noConversion"/>
  </si>
  <si>
    <t>300ul Hamilton Black Conductive Tips, Low Retention, Rack, Sterile, 96/Box, 6/Inner, 30/Case</t>
    <phoneticPr fontId="37" type="noConversion"/>
  </si>
  <si>
    <t>300ul Hamilton 黑色导电吸头,低吸附，盒装,无菌，96支/盒，6盒/内盒，30盒/箱</t>
    <phoneticPr fontId="37" type="noConversion"/>
  </si>
  <si>
    <t>300ul Hamilton Black Conductive Tips, Low Retention, Racked, Sterile, Filter, 96/Box, 6/Inner, 30/Box/Case</t>
    <phoneticPr fontId="37" type="noConversion"/>
  </si>
  <si>
    <t>300ul Hamilton 黑色导电吸头,低吸附，盒装,无菌,滤芯，96支/盒，6盒/内盒，30盒/箱</t>
    <phoneticPr fontId="37" type="noConversion"/>
  </si>
  <si>
    <t>1000ul Hamilton Black Conductive Tips, Low Retention, Racked, Sterile, 96/Box, 5/Inner, 25/Case</t>
    <phoneticPr fontId="37" type="noConversion"/>
  </si>
  <si>
    <t>1000ul Hamilton 黑色导电吸头,低吸附，盒装,无菌，96支/盒，5盒/内盒，25盒/箱</t>
    <phoneticPr fontId="37" type="noConversion"/>
  </si>
  <si>
    <t>1000ul Hamilton Black Conductive Tips, Low Retention, Racked, Sterile, Filter, 96/Box, 5/Inner, 25/Cartridge</t>
    <phoneticPr fontId="37" type="noConversion"/>
  </si>
  <si>
    <t>1000ul Hamilton 黑色导电吸头,低吸附，盒装,无菌,滤芯，96支/盒，5盒/内盒，25盒/箱</t>
    <phoneticPr fontId="37" type="noConversion"/>
  </si>
  <si>
    <t>20ul Tecan clear, boxed, sterile, 96 pcs/box, 10 boxes/inner box, 50 boxes/carton</t>
    <phoneticPr fontId="37" type="noConversion"/>
  </si>
  <si>
    <t>20ul Tecan 透明，盒装,无菌，96支/盒，10盒/内盒，50盒/箱</t>
    <phoneticPr fontId="37" type="noConversion"/>
  </si>
  <si>
    <t>20ul Tecan Clear, Boxed, Sterile, Cartridge, 96 pcs/box, 10 boxes/inner box, 50 boxes/carton</t>
    <phoneticPr fontId="37" type="noConversion"/>
  </si>
  <si>
    <t>20ul Tecan 透明,盒装,无菌,滤芯，96支/盒，10盒/内盒，50盒/箱</t>
    <phoneticPr fontId="37" type="noConversion"/>
  </si>
  <si>
    <t>20ul Tecan Black Conductive Tips, Rack, Sterile, 96/Box, 10/Inner, 50/Case</t>
    <phoneticPr fontId="37" type="noConversion"/>
  </si>
  <si>
    <t>20ul Tecan 黑色导电吸头，盒装,无菌，96支/盒，10盒/内盒，50盒/箱</t>
    <phoneticPr fontId="37" type="noConversion"/>
  </si>
  <si>
    <t>20ul Tecan Black Conductive Tips, Rack, Sterile, Filter, 96/Box, 10/Inner, 50/Carton</t>
    <phoneticPr fontId="37" type="noConversion"/>
  </si>
  <si>
    <t>20ul Tecan 黑色导电吸头,盒装,无菌,滤芯，96支/盒，10盒/内盒，50盒/箱</t>
    <phoneticPr fontId="37" type="noConversion"/>
  </si>
  <si>
    <t>50ul Tecan clear, boxed, sterile, 96 pcs/box, 10 boxes/inner box, 50 boxes/carton</t>
    <phoneticPr fontId="37" type="noConversion"/>
  </si>
  <si>
    <t>50ul Tecan 透明，盒装,无菌，96支/盒，10盒/内盒，50盒/箱</t>
    <phoneticPr fontId="37" type="noConversion"/>
  </si>
  <si>
    <t>50ul Tecan Clear, Boxed, Sterile, Cartridge, 96 Tubes/Box, 10 Boxes/Inner, 50 Boxes/Carton</t>
    <phoneticPr fontId="37" type="noConversion"/>
  </si>
  <si>
    <t>50ul Tecan 透明,盒装,无菌,滤芯，96支/盒，10盒/内盒，50盒/箱</t>
    <phoneticPr fontId="37" type="noConversion"/>
  </si>
  <si>
    <t>50ul Tecan Black Conductive Tips, Rack, Sterile, 96/Box, 10/Inner, 50/Case</t>
    <phoneticPr fontId="37" type="noConversion"/>
  </si>
  <si>
    <t>50ul Tecan 黑色导电吸头，盒装,无菌，96支/盒，10盒/内盒，50盒/箱</t>
    <phoneticPr fontId="37" type="noConversion"/>
  </si>
  <si>
    <t>50ul Tecan Black Conductive Tips, Rack, Sterile, Cartridge, 96/Box, 10/Inner, 50/Carton</t>
    <phoneticPr fontId="37" type="noConversion"/>
  </si>
  <si>
    <t>50ul Tecan 黑色导电吸头，盒装,无菌,滤芯，96支/盒，10盒/内盒，50盒/箱</t>
    <phoneticPr fontId="37" type="noConversion"/>
  </si>
  <si>
    <t>200ul Tecan clear, boxed, sterile, 96 pcs/box, 6 boxes/inner box, 30 boxes/carton</t>
    <phoneticPr fontId="37" type="noConversion"/>
  </si>
  <si>
    <t>200ul Tecan 透明，盒装,无菌，96支/盒，6盒/内盒，30盒/箱</t>
    <phoneticPr fontId="37" type="noConversion"/>
  </si>
  <si>
    <t>200ul Tecan Clear, Boxed, Sterile, Cartridge, 96 Tubes/Box, 6 Boxes/Inner, 30 Boxes/Carton</t>
    <phoneticPr fontId="37" type="noConversion"/>
  </si>
  <si>
    <t>200ul Tecan 透明，盒装,无菌,滤芯，96支/盒，6盒/内盒，30盒/箱</t>
    <phoneticPr fontId="37" type="noConversion"/>
  </si>
  <si>
    <t>200ul Tecan Black Conductive Tips, Low Retention, Racked, Sterile, 96/Box, 6 Packs/Inner, 30 Boxes/Case</t>
    <phoneticPr fontId="37" type="noConversion"/>
  </si>
  <si>
    <t>200ul Tecan 黑色导电吸头,低吸附，盒装,无菌，96支/盒，6盒/内盒，30盒/箱</t>
    <phoneticPr fontId="37" type="noConversion"/>
  </si>
  <si>
    <t>200ul Tecan Black Conductive Tips, Low Retention, Racked, Sterile, Filter, 96/Box, 6/Inner, 30/Carton</t>
    <phoneticPr fontId="37" type="noConversion"/>
  </si>
  <si>
    <t>200ul Tecan 黑色导电吸头,低吸附，盒装,无菌,滤芯，96支/盒，6盒/内盒，30盒/箱</t>
    <phoneticPr fontId="37" type="noConversion"/>
  </si>
  <si>
    <t>1000ul Tecan clear, boxed, sterile, 96 pcs/box, 5 boxes/inner box, 25 boxes/carton</t>
    <phoneticPr fontId="37" type="noConversion"/>
  </si>
  <si>
    <t>1000ul Tecan 透明，盒装,无菌，96支/盒，5盒/内盒，25盒/箱</t>
    <phoneticPr fontId="37" type="noConversion"/>
  </si>
  <si>
    <t>1000ul Tecan Clear, Boxed, Sterile, Cartridge, 96 Pieces/Box, 5 Boxes/Inner Box, 25 Boxes/Carton</t>
    <phoneticPr fontId="37" type="noConversion"/>
  </si>
  <si>
    <t>1000ul Tecan 透明，盒装,无菌,滤芯，96支/盒，5盒/内盒，25盒/箱</t>
    <phoneticPr fontId="37" type="noConversion"/>
  </si>
  <si>
    <t>1000ul Tecan Black Conductive Tips, Low Retention, Rack, Sterile, 96/Box, 5/Inner, 25/Case</t>
    <phoneticPr fontId="37" type="noConversion"/>
  </si>
  <si>
    <t>1000ul Tecan 黑色导电吸头,低吸附，盒装,无菌，96支/盒，5盒/内盒，25盒/箱</t>
    <phoneticPr fontId="37" type="noConversion"/>
  </si>
  <si>
    <t>1000ul Tecan Black Conductive Tips, Low Retention, Racked, Sterile, Filter, 96/Box, 5/Inner, 25/Cartel</t>
    <phoneticPr fontId="37" type="noConversion"/>
  </si>
  <si>
    <t>1000ul Tecan 黑色导电吸头,低吸附，盒装,无菌,滤芯，96支/盒，5盒/内盒，25盒/箱</t>
    <phoneticPr fontId="37" type="noConversion"/>
  </si>
  <si>
    <t>Beckman 50ul tips, clear, sterile, rack, 96/box, 50/case</t>
    <phoneticPr fontId="37" type="noConversion"/>
  </si>
  <si>
    <t>Beckman50ul吸头，透明，灭菌，盒装，96支/盒，50盒/箱</t>
    <phoneticPr fontId="37" type="noConversion"/>
  </si>
  <si>
    <t>Beckman 50ul tips, clear, low retention, sterile, rack, 96/box, 50/case</t>
    <phoneticPr fontId="37" type="noConversion"/>
  </si>
  <si>
    <t>Beckman50ul吸头，透明，低吸附，灭菌，盒装，96支/盒，50盒/箱</t>
    <phoneticPr fontId="37" type="noConversion"/>
  </si>
  <si>
    <t>Beckman 50ul tips, clear, filtered, sterile, racked, 96/box, 50/case</t>
    <phoneticPr fontId="37" type="noConversion"/>
  </si>
  <si>
    <t>Beckman50ul吸头，透明，滤芯，灭菌，盒装，96支/盒，50盒/箱</t>
    <phoneticPr fontId="37" type="noConversion"/>
  </si>
  <si>
    <t>Beckman 50ul tips, clear, low retention, filter, sterile, racked, 96/box, 50/case</t>
    <phoneticPr fontId="37" type="noConversion"/>
  </si>
  <si>
    <t>Beckman50ul吸头，透明，低吸附，滤芯，灭菌，盒装，96支/盒，50盒/箱</t>
    <phoneticPr fontId="37" type="noConversion"/>
  </si>
  <si>
    <t>Beckman 250ul tips, clear, sterile, racked, 96/box, 50/case</t>
    <phoneticPr fontId="37" type="noConversion"/>
  </si>
  <si>
    <t>Beckman250ul吸头，透明，灭菌，盒装，96支/盒，50盒/箱</t>
    <phoneticPr fontId="37" type="noConversion"/>
  </si>
  <si>
    <t>Beckman 250ul tips, clear, low retention, sterile, rack, 96/box, 50/case</t>
    <phoneticPr fontId="37" type="noConversion"/>
  </si>
  <si>
    <t>Beckman250ul吸头，透明，低吸附，灭菌，盒装，96支/盒，50盒/箱</t>
    <phoneticPr fontId="37" type="noConversion"/>
  </si>
  <si>
    <t>Beckman 250ul Tips, Clear, Filtered, Sterile, Rack, Box of 96, Box of 50</t>
    <phoneticPr fontId="37" type="noConversion"/>
  </si>
  <si>
    <t>Beckman250ul吸头，透明，滤芯，灭菌，盒装，96支/盒，50盒/箱</t>
    <phoneticPr fontId="37" type="noConversion"/>
  </si>
  <si>
    <t>Beckman 250ul Tips, Clear, Low Retention, Filter, Sterile, Rack, Box of 96, Box of 50</t>
    <phoneticPr fontId="37" type="noConversion"/>
  </si>
  <si>
    <t>Beckman250ul吸头，透明，低吸附，滤芯，灭菌，盒装，96支/盒，50盒/箱</t>
    <phoneticPr fontId="37" type="noConversion"/>
  </si>
  <si>
    <t>Beckman 12.5ul Tips, Clear, Low Retention, Filter, Sterile, Rack, Box of 384, Box of 50</t>
    <phoneticPr fontId="37" type="noConversion"/>
  </si>
  <si>
    <t>Beckman 12.5ul吸头，透明，低吸附，灭菌，盒装，384支/盒，50盒/箱</t>
    <phoneticPr fontId="37" type="noConversion"/>
  </si>
  <si>
    <t>Beckman 12.5ul Tips, Clear, Low Retention, Filter, Sterile, Rack, Box of 96, Box of 50</t>
    <phoneticPr fontId="37" type="noConversion"/>
  </si>
  <si>
    <t>Beckman 12.5ul吸头，透明，低吸附，滤芯，灭菌，盒装，384支/盒，50盒/箱</t>
    <phoneticPr fontId="37" type="noConversion"/>
  </si>
  <si>
    <t>Beckman 125ul Tips, Clear, Low Retention, Filter, Sterile, Rack, Box of 96, Box of 50</t>
    <phoneticPr fontId="37" type="noConversion"/>
  </si>
  <si>
    <t>Beckman 125ul吸头，透明，低吸附，灭菌，盒装，384支/盒，50盒/箱</t>
    <phoneticPr fontId="37" type="noConversion"/>
  </si>
  <si>
    <t>Beckman 125ul吸头，透明，低吸附，滤芯，灭菌，盒装，384支/盒，50盒/箱</t>
    <phoneticPr fontId="37" type="noConversion"/>
  </si>
  <si>
    <t>Agilent 30ul Tips, Clear, Low Retention, Filter, Sterile, Rack, Box of 384, Box of 50</t>
    <phoneticPr fontId="37" type="noConversion"/>
  </si>
  <si>
    <t>Agilent 30ul吸头，透明，低吸附，灭菌，盒装，384支/盒，50盒/箱</t>
    <phoneticPr fontId="37" type="noConversion"/>
  </si>
  <si>
    <t>Agilent 30ul Tips, Clear, Low Retention, Filter, Sterile, Rack, Box of 96, Box of 50</t>
    <phoneticPr fontId="37" type="noConversion"/>
  </si>
  <si>
    <t>Agilent 30ul吸头，透明，低吸附，滤芯，灭菌，盒装，384支/盒，50盒/箱</t>
    <phoneticPr fontId="37" type="noConversion"/>
  </si>
  <si>
    <t>Agilent 50ul Tips, Clear, Low Retention, Filter, Sterile, Rack, Box of 96, Box of 50</t>
    <phoneticPr fontId="37" type="noConversion"/>
  </si>
  <si>
    <t>Agilent 50ul吸头，透明，低吸附，灭菌，盒装，384支/盒，50盒/箱</t>
    <phoneticPr fontId="37" type="noConversion"/>
  </si>
  <si>
    <t>Agilent 50ul吸头，透明，低吸附，滤芯，灭菌，盒装，384支/盒，50盒/箱</t>
    <phoneticPr fontId="37" type="noConversion"/>
  </si>
  <si>
    <t>Agilent 70ul Tips, Clear, Low Retention, Filter, Sterile, Rack, Box of 96, Box of 50</t>
    <phoneticPr fontId="37" type="noConversion"/>
  </si>
  <si>
    <t>Agilent 70ul吸头，透明，低吸附，灭菌，盒装，384支/盒，50盒/箱</t>
    <phoneticPr fontId="37" type="noConversion"/>
  </si>
  <si>
    <t>Agilent 70ul吸头，透明，低吸附，滤芯，灭菌，盒装，384支/盒，50盒/箱</t>
    <phoneticPr fontId="37" type="noConversion"/>
  </si>
  <si>
    <t>INTEGRA 12.5ul Tips, Clear, Low Retention, Filter, Sterile, Rack, Box of 384, Box of 50</t>
    <phoneticPr fontId="37" type="noConversion"/>
  </si>
  <si>
    <t>INTEGRA 12.5ul吸头，透明，低吸附，灭菌，盒装，384支/盒，50盒/箱</t>
    <phoneticPr fontId="37" type="noConversion"/>
  </si>
  <si>
    <t>INTEGRA 12.5ul Tips, Clear, Low Retention, Filter, Sterile, Rack, Box of 96, Box of 50</t>
    <phoneticPr fontId="37" type="noConversion"/>
  </si>
  <si>
    <t>INTEGRA 12.5ul吸头，透明，低吸附，滤芯，灭菌，盒装，384支/盒，50盒/箱</t>
    <phoneticPr fontId="37" type="noConversion"/>
  </si>
  <si>
    <t>INTEGRA 125ul Tips, Clear, Low Retention, Filter, Sterile, Rack, Box of 96, Box of 50</t>
    <phoneticPr fontId="37" type="noConversion"/>
  </si>
  <si>
    <t>INTEGRA 125ul吸头，透明，低吸附，灭菌，盒装，384支/盒，50盒/箱</t>
    <phoneticPr fontId="37" type="noConversion"/>
  </si>
  <si>
    <t>INTEGRA 125ul吸头，透明，低吸附，滤芯，灭菌，盒装，384支/盒，50盒/箱</t>
    <phoneticPr fontId="37" type="noConversion"/>
  </si>
  <si>
    <t>PE 30ul Tips, Clear, Low Retention, Filter, Sterile, Rack, Box of 384, Box of 50</t>
    <phoneticPr fontId="37" type="noConversion"/>
  </si>
  <si>
    <t>PE 30ul吸头，透明，低吸附，灭菌，盒装，384支/盒，50盒/箱</t>
    <phoneticPr fontId="37" type="noConversion"/>
  </si>
  <si>
    <t>PE 30ul Tips, Clear, Low Retention, Filter, Sterile, Rack, Box of 96, Box of 50</t>
    <phoneticPr fontId="37" type="noConversion"/>
  </si>
  <si>
    <t>PE 30ul吸头，透明，低吸附，滤芯，灭菌，盒装，384支/盒，50盒/箱</t>
    <phoneticPr fontId="37" type="noConversion"/>
  </si>
  <si>
    <t xml:space="preserve">www.biofix.com.cn </t>
    <phoneticPr fontId="33" type="noConversion"/>
  </si>
  <si>
    <t xml:space="preserve">  BIOFIX Cellbanking 2025 Product Catalog</t>
    <phoneticPr fontId="33" type="noConversion"/>
  </si>
  <si>
    <t>www.brofix.cn</t>
    <phoneticPr fontId="37" type="noConversion"/>
  </si>
  <si>
    <t>8通道200μL分流歧管A款</t>
    <phoneticPr fontId="37" type="noConversion"/>
  </si>
  <si>
    <t>8通道，爱思进系列，200uL规格</t>
    <phoneticPr fontId="37" type="noConversion"/>
  </si>
  <si>
    <t>夹珠称量镊子</t>
    <phoneticPr fontId="37" type="noConversion"/>
  </si>
  <si>
    <t>人工学设计，适宜取圆管、圆珠</t>
    <phoneticPr fontId="37" type="noConversion"/>
  </si>
  <si>
    <t>孔板消泡器</t>
    <phoneticPr fontId="37" type="noConversion"/>
  </si>
  <si>
    <t>带无针注射器一支</t>
    <phoneticPr fontId="37" type="noConversion"/>
  </si>
  <si>
    <t>区域</t>
  </si>
  <si>
    <t>订单日期</t>
  </si>
  <si>
    <t>要求发货日期</t>
  </si>
  <si>
    <t>发货信息（发货地址、联系人、电话）</t>
  </si>
  <si>
    <t>最终客户名称</t>
  </si>
  <si>
    <t>最终客户地址</t>
  </si>
  <si>
    <t>规格</t>
  </si>
  <si>
    <t>单位</t>
  </si>
  <si>
    <t>单价</t>
  </si>
  <si>
    <t>金额</t>
  </si>
  <si>
    <t>特殊要求备注</t>
  </si>
  <si>
    <t>江苏</t>
  </si>
  <si>
    <t>苏州市布鲁生物有限公司</t>
    <phoneticPr fontId="33" type="noConversion"/>
  </si>
  <si>
    <t>跨越</t>
    <phoneticPr fontId="33" type="noConversion"/>
  </si>
  <si>
    <t>是否需要授权</t>
    <phoneticPr fontId="33" type="noConversion"/>
  </si>
  <si>
    <t>领域</t>
    <phoneticPr fontId="33" type="noConversion"/>
  </si>
  <si>
    <t>开票要求</t>
    <phoneticPr fontId="33" type="noConversion"/>
  </si>
  <si>
    <t>科研</t>
    <phoneticPr fontId="33" type="noConversion"/>
  </si>
  <si>
    <t>移液器架</t>
    <phoneticPr fontId="37" type="noConversion"/>
  </si>
  <si>
    <t>风火轮</t>
    <phoneticPr fontId="37" type="noConversion"/>
  </si>
  <si>
    <t>风火轮移液器架</t>
    <phoneticPr fontId="37" type="noConversion"/>
  </si>
  <si>
    <t>BROFIX® BAT8H Hot Wheels pipette rack</t>
    <phoneticPr fontId="37" type="noConversion"/>
  </si>
  <si>
    <t>BHW30PR</t>
    <phoneticPr fontId="37" type="noConversion"/>
  </si>
  <si>
    <t>发票抬头</t>
    <phoneticPr fontId="33" type="noConversion"/>
  </si>
  <si>
    <t>91320505MADFXE4P2N</t>
    <phoneticPr fontId="33" type="noConversion"/>
  </si>
  <si>
    <t>银行账号</t>
    <phoneticPr fontId="33" type="noConversion"/>
  </si>
  <si>
    <t>中国建设银行股份有限公司苏州科技城支行</t>
    <phoneticPr fontId="33" type="noConversion"/>
  </si>
  <si>
    <t>开户行</t>
    <phoneticPr fontId="33" type="noConversion"/>
  </si>
  <si>
    <t>联行号（非银行账号）</t>
    <phoneticPr fontId="33" type="noConversion"/>
  </si>
  <si>
    <t>·105305034613</t>
    <phoneticPr fontId="33" type="noConversion"/>
  </si>
  <si>
    <t>统一社会信用代码</t>
    <phoneticPr fontId="33" type="noConversion"/>
  </si>
  <si>
    <t>3225 0110 3461 0000 4029</t>
    <phoneticPr fontId="33" type="noConversion"/>
  </si>
  <si>
    <t>风火轮</t>
    <phoneticPr fontId="37" type="noConversion"/>
  </si>
  <si>
    <t>移液器架</t>
    <phoneticPr fontId="37" type="noConversion"/>
  </si>
  <si>
    <t>风火轮移液器架</t>
    <phoneticPr fontId="37" type="noConversion"/>
  </si>
  <si>
    <t>23.移液器架</t>
    <phoneticPr fontId="37" type="noConversion"/>
  </si>
  <si>
    <t>产品型号</t>
    <phoneticPr fontId="33" type="noConversion"/>
  </si>
  <si>
    <t>品类</t>
    <phoneticPr fontId="33" type="noConversion"/>
  </si>
  <si>
    <t>包装</t>
    <phoneticPr fontId="33" type="noConversion"/>
  </si>
  <si>
    <t>滤膜来源</t>
    <phoneticPr fontId="33" type="noConversion"/>
  </si>
  <si>
    <t>订购箱装数量</t>
    <phoneticPr fontId="33" type="noConversion"/>
  </si>
  <si>
    <t>13mm非无菌针头滤器</t>
    <phoneticPr fontId="33" type="noConversion"/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</si>
  <si>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0.2um  (TNL)</t>
    </r>
  </si>
  <si>
    <t>可兼容部分有机试剂 HPLC，IC专用</t>
  </si>
  <si>
    <r>
      <t>100</t>
    </r>
    <r>
      <rPr>
        <sz val="10.5"/>
        <rFont val="宋体"/>
        <family val="2"/>
        <charset val="134"/>
      </rPr>
      <t>支/箱</t>
    </r>
    <phoneticPr fontId="33" type="noConversion"/>
  </si>
  <si>
    <t>进口GVS</t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</si>
  <si>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0.45um  (TNL)</t>
    </r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</si>
  <si>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0.20um (PES)</t>
    </r>
  </si>
  <si>
    <t>水溶液，生物试剂专用</t>
  </si>
  <si>
    <t>进口3M</t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</si>
  <si>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0.45um (PES)</t>
    </r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</si>
  <si>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0.2um (TPT)</t>
    </r>
  </si>
  <si>
    <t>有机试剂，质谱专用</t>
  </si>
  <si>
    <t>进口</t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</si>
  <si>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0.45um (TPT)</t>
    </r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</si>
  <si>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0.2um (THPT)</t>
    </r>
  </si>
  <si>
    <t>水溶液，有机溶剂通用</t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</si>
  <si>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0.45um (THPT)</t>
    </r>
  </si>
  <si>
    <t>25mm非无菌针头滤器</t>
    <phoneticPr fontId="33" type="noConversion"/>
  </si>
  <si>
    <t>水系，有机通用 尼龙 25mm 0.2um</t>
  </si>
  <si>
    <t>水系，有机通用 尼龙 25mm 0.45um</t>
  </si>
  <si>
    <t>有机 PTFE（聚四氟乙烯） 25mm 0.2um</t>
  </si>
  <si>
    <t>有机 PTFE（聚四氟乙烯） 25mm 0.45um</t>
  </si>
  <si>
    <t>水系，有机通用 HPTFE（亲水聚四氟乙烯） 25mm 0.2um</t>
  </si>
  <si>
    <t>水系，有机通用 HPTFE（亲水聚四氟乙烯） 25mm 0.45um</t>
  </si>
  <si>
    <t>33mm无菌针头滤器</t>
    <phoneticPr fontId="33" type="noConversion"/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</si>
  <si>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0.2um</t>
    </r>
  </si>
  <si>
    <t>包胶型，亚克力外壳 对标Merck SLGPR33RB</t>
  </si>
  <si>
    <r>
      <t>50</t>
    </r>
    <r>
      <rPr>
        <sz val="10.5"/>
        <rFont val="宋体"/>
        <family val="2"/>
        <charset val="134"/>
      </rPr>
      <t>支</t>
    </r>
    <r>
      <rPr>
        <sz val="10.5"/>
        <rFont val="Arial"/>
        <family val="2"/>
      </rPr>
      <t>/</t>
    </r>
    <r>
      <rPr>
        <sz val="10.5"/>
        <rFont val="宋体"/>
        <family val="2"/>
        <charset val="134"/>
      </rPr>
      <t>箱</t>
    </r>
    <phoneticPr fontId="33" type="noConversion"/>
  </si>
  <si>
    <t>3M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</si>
  <si>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0.45um</t>
    </r>
  </si>
  <si>
    <t>包胶型，亚克力外壳 对标Merck SLHPR33RB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</si>
  <si>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0.2um</t>
    </r>
  </si>
  <si>
    <t>包胶型，亚克力外壳 对标Merck SLGVR33RS</t>
  </si>
  <si>
    <t>millipore原厂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</si>
  <si>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0.45um</t>
    </r>
  </si>
  <si>
    <t>包胶型，亚克力外壳 对标Merck SLHVR33RS</t>
  </si>
  <si>
    <t>13mm无菌针头滤器</t>
    <phoneticPr fontId="33" type="noConversion"/>
  </si>
  <si>
    <t>生物无菌专用 PES 13mm 0.2um</t>
  </si>
  <si>
    <t>超声波焊接型，亚克力外壳 对标Merck</t>
  </si>
  <si>
    <t>生物无菌专用 PES 13mm 0.45um</t>
  </si>
  <si>
    <t>生物无菌专用 PVDF 13mm 0.2um</t>
  </si>
  <si>
    <t>超声波焊接型，亚克力外壳 对标Merck SLGVR13SL</t>
  </si>
  <si>
    <t>生物无菌专用 PVDF 13mm 0.45um</t>
  </si>
  <si>
    <t>超声波焊接型，亚克力外壳 对标Merck SLHVR13SL</t>
  </si>
  <si>
    <t>常规细胞筛网</t>
    <phoneticPr fontId="33" type="noConversion"/>
  </si>
  <si>
    <r>
      <rPr>
        <sz val="10.5"/>
        <rFont val="Arial"/>
        <family val="2"/>
      </rPr>
      <t>100um，黄色，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</si>
  <si>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对标BD</t>
  </si>
  <si>
    <t>国产</t>
    <phoneticPr fontId="33" type="noConversion"/>
  </si>
  <si>
    <r>
      <rPr>
        <sz val="10.5"/>
        <rFont val="Arial"/>
        <family val="2"/>
      </rPr>
      <t>70um，白色，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</si>
  <si>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</si>
  <si>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100um，黄色，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</si>
  <si>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70um，白色，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</si>
  <si>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</si>
  <si>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真空抽滤杯，PES滤膜整套产品</t>
    <phoneticPr fontId="33" type="noConversion"/>
  </si>
  <si>
    <r>
      <rPr>
        <sz val="11"/>
        <rFont val="Arial"/>
        <family val="2"/>
      </rPr>
      <t>250mL/250mL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</si>
  <si>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康宁款，方型滤膜，高流速非对称滤膜，替代康宁及</t>
    </r>
    <r>
      <rPr>
        <sz val="11"/>
        <color theme="1"/>
        <rFont val="Arial"/>
        <family val="2"/>
      </rPr>
      <t>Merck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</si>
  <si>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,12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</si>
  <si>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r>
      <rPr>
        <sz val="11"/>
        <color theme="1"/>
        <rFont val="Arial"/>
        <family val="2"/>
      </rPr>
      <t>250mL/250mL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</si>
  <si>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</si>
  <si>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</si>
  <si>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7501H20</t>
    <phoneticPr fontId="33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</si>
  <si>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</si>
  <si>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7501H45</t>
    <phoneticPr fontId="33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</si>
  <si>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</si>
  <si>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71H1H20</t>
    <phoneticPr fontId="33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</si>
  <si>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</si>
  <si>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71H1H45</t>
    <phoneticPr fontId="33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</si>
  <si>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</si>
  <si>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7H1H20P</t>
    <phoneticPr fontId="33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</si>
  <si>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</si>
  <si>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Puls款，方型滤膜，高流速非对称滤膜，</t>
    </r>
    <r>
      <rPr>
        <b/>
        <sz val="11"/>
        <color rgb="FFFF0000"/>
        <rFont val="宋体"/>
        <family val="3"/>
        <charset val="134"/>
      </rPr>
      <t>比进口产品高25%通量及流量</t>
    </r>
  </si>
  <si>
    <t>7H1H45P</t>
    <phoneticPr fontId="33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</si>
  <si>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</si>
  <si>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真空抽滤杯，单独PES滤膜上杯</t>
    <phoneticPr fontId="33" type="noConversion"/>
  </si>
  <si>
    <t>7PE2520</t>
    <phoneticPr fontId="33" type="noConversion"/>
  </si>
  <si>
    <r>
      <rPr>
        <sz val="11"/>
        <rFont val="Arial"/>
        <family val="2"/>
      </rPr>
      <t>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</si>
  <si>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,24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</si>
  <si>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t>7PE2545</t>
    <phoneticPr fontId="33" type="noConversion"/>
  </si>
  <si>
    <r>
      <rPr>
        <sz val="11"/>
        <color theme="1"/>
        <rFont val="Arial"/>
        <family val="2"/>
      </rPr>
      <t>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</si>
  <si>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7PE5020</t>
    <phoneticPr fontId="33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</si>
  <si>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</si>
  <si>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7PE5045</t>
    <phoneticPr fontId="33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</si>
  <si>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</si>
  <si>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</t>
    <phoneticPr fontId="33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</si>
  <si>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</si>
  <si>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</t>
    <phoneticPr fontId="33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</si>
  <si>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</si>
  <si>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7PE1H20P</t>
    <phoneticPr fontId="33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</si>
  <si>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</si>
  <si>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7PE1H45P</t>
    <phoneticPr fontId="33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</si>
  <si>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</si>
  <si>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真空抽滤杯，亲水PVDF滤膜整套产品</t>
    <phoneticPr fontId="33" type="noConversion"/>
  </si>
  <si>
    <t>7V252520</t>
    <phoneticPr fontId="33" type="noConversion"/>
  </si>
  <si>
    <t>250mL/250mL真空滤杯,0.22μm亲水PVDF</t>
  </si>
  <si>
    <t>7V252545</t>
    <phoneticPr fontId="33" type="noConversion"/>
  </si>
  <si>
    <t>250mL/250mL真空滤杯,0.45μm亲水PVDF</t>
  </si>
  <si>
    <t>7V505020</t>
    <phoneticPr fontId="33" type="noConversion"/>
  </si>
  <si>
    <t>500mL/500mL真空滤杯,0.22μm亲水PVDF</t>
  </si>
  <si>
    <t>7V505045</t>
    <phoneticPr fontId="33" type="noConversion"/>
  </si>
  <si>
    <t>500mL/500mL真空滤杯,0.45μm亲水PVDF</t>
  </si>
  <si>
    <t>7V501H20</t>
    <phoneticPr fontId="33" type="noConversion"/>
  </si>
  <si>
    <t>500mL/1000mL真空滤杯,0.22μm亲水PVDF</t>
  </si>
  <si>
    <t>7V501H45</t>
    <phoneticPr fontId="33" type="noConversion"/>
  </si>
  <si>
    <t>500mL/1000mL真空滤杯,0.45μm亲水PVDF</t>
  </si>
  <si>
    <t>7V1H1H20</t>
    <phoneticPr fontId="33" type="noConversion"/>
  </si>
  <si>
    <t>1000mL/1000mL真空滤杯,0.22μm亲水PVDF</t>
  </si>
  <si>
    <t>7V1H1H45</t>
    <phoneticPr fontId="33" type="noConversion"/>
  </si>
  <si>
    <t>1000mL/1000mL真空滤杯,0.45μm亲水PVDF</t>
  </si>
  <si>
    <t>7V1H1H20P</t>
    <phoneticPr fontId="33" type="noConversion"/>
  </si>
  <si>
    <t>1000mLPULS/1000mL真空滤杯,0.22μm亲水PVDF</t>
  </si>
  <si>
    <t>7V1H1H45P</t>
    <phoneticPr fontId="33" type="noConversion"/>
  </si>
  <si>
    <t>1000mLPULS/1000mL真空滤杯,0.45μm亲水PVDF</t>
  </si>
  <si>
    <t>真空抽滤杯，亲水PVDF滤膜上杯</t>
    <phoneticPr fontId="33" type="noConversion"/>
  </si>
  <si>
    <t>7PV2520</t>
    <phoneticPr fontId="33" type="noConversion"/>
  </si>
  <si>
    <t>250mL真空滤杯,0.22μm亲水PVDF</t>
  </si>
  <si>
    <t>7PV2545</t>
    <phoneticPr fontId="33" type="noConversion"/>
  </si>
  <si>
    <t>250mL真空滤杯,0.45μm亲水PVDF</t>
  </si>
  <si>
    <t>7PV5020</t>
    <phoneticPr fontId="33" type="noConversion"/>
  </si>
  <si>
    <t>500mL真空滤杯,0.22μm亲水PVDF</t>
  </si>
  <si>
    <t>7PV5045</t>
    <phoneticPr fontId="33" type="noConversion"/>
  </si>
  <si>
    <t>500mL真空滤杯,0.45μm亲水PVDF</t>
  </si>
  <si>
    <t>7PV1H20</t>
    <phoneticPr fontId="33" type="noConversion"/>
  </si>
  <si>
    <t>1000mL真空滤杯,0.22μm亲水PVDF</t>
  </si>
  <si>
    <t>7PV1H45</t>
    <phoneticPr fontId="33" type="noConversion"/>
  </si>
  <si>
    <t>1000mL真空滤杯,0.45μm亲水PVDF</t>
  </si>
  <si>
    <t>7PV1H20P</t>
    <phoneticPr fontId="33" type="noConversion"/>
  </si>
  <si>
    <t>1000mLPULS真空滤杯,0.22μm亲水PVDF</t>
  </si>
  <si>
    <t>7PV1H45P</t>
    <phoneticPr fontId="33" type="noConversion"/>
  </si>
  <si>
    <t>1000mLPULS真空滤杯,0.45μm亲水PVDF</t>
  </si>
  <si>
    <t>细胞小室</t>
    <phoneticPr fontId="33" type="noConversion"/>
  </si>
  <si>
    <t>7STWPE424</t>
    <phoneticPr fontId="33" type="noConversion"/>
  </si>
  <si>
    <t>24孔小室，0.4um，PET膜，独立包装，gamma灭菌</t>
  </si>
  <si>
    <t>对标康宁Transwell</t>
  </si>
  <si>
    <t>12个/盒,4盒/箱</t>
  </si>
  <si>
    <t>7STWPE324</t>
    <phoneticPr fontId="33" type="noConversion"/>
  </si>
  <si>
    <t>24孔小室，3um，PET膜，独立包装，gamma灭菌</t>
  </si>
  <si>
    <t>7STWPE524</t>
    <phoneticPr fontId="33" type="noConversion"/>
  </si>
  <si>
    <t>24孔小室，5um，PET膜，独立包装，gamma灭菌</t>
  </si>
  <si>
    <t>7STWPE824</t>
    <phoneticPr fontId="33" type="noConversion"/>
  </si>
  <si>
    <t>24孔小室，8um，PET膜，独立包装，gamma灭菌</t>
  </si>
  <si>
    <t>描述</t>
    <phoneticPr fontId="33" type="noConversion"/>
  </si>
  <si>
    <t>箱装目录价（元，含税运)</t>
    <phoneticPr fontId="33" type="noConversion"/>
  </si>
  <si>
    <t>最小单位价（元，含税运)</t>
    <phoneticPr fontId="33" type="noConversion"/>
  </si>
  <si>
    <t>合计金额（元，含税运)</t>
    <phoneticPr fontId="33" type="noConversion"/>
  </si>
  <si>
    <t>代理商折扣（元，含税运)</t>
    <phoneticPr fontId="33" type="noConversion"/>
  </si>
  <si>
    <t>代理商折扣（元，含税运)</t>
    <phoneticPr fontId="33" type="noConversion"/>
  </si>
  <si>
    <t>箱装目录价（元，含税运)
（元/箱）</t>
    <phoneticPr fontId="33" type="noConversion"/>
  </si>
  <si>
    <t>最小单位价（元，含税运)</t>
    <phoneticPr fontId="33" type="noConversion"/>
  </si>
  <si>
    <t>订购箱装数量</t>
    <phoneticPr fontId="33" type="noConversion"/>
  </si>
  <si>
    <t>合计金额（元，含税运)</t>
    <phoneticPr fontId="33" type="noConversion"/>
  </si>
  <si>
    <t>备注</t>
    <phoneticPr fontId="33" type="noConversion"/>
  </si>
  <si>
    <t>备注</t>
    <phoneticPr fontId="33" type="noConversion"/>
  </si>
  <si>
    <t xml:space="preserve">  BIOFIX Filter 2025 Product Catalog</t>
    <phoneticPr fontId="33" type="noConversion"/>
  </si>
  <si>
    <t>品类</t>
    <phoneticPr fontId="33" type="noConversion"/>
  </si>
  <si>
    <t>Centrifuge tubes in bags（袋装离心管）</t>
    <phoneticPr fontId="33" type="noConversion"/>
  </si>
  <si>
    <t>Rack centrifuge tubes（架装离心管）</t>
    <phoneticPr fontId="33" type="noConversion"/>
  </si>
  <si>
    <t xml:space="preserve">Centrifuge tubes                 (bulky)               离心管（大包装） </t>
    <phoneticPr fontId="33" type="noConversion"/>
  </si>
  <si>
    <t>Microcentrifuge tubes（微型离心管）</t>
    <phoneticPr fontId="33" type="noConversion"/>
  </si>
  <si>
    <t>Sterile microcentrifuge tubes（无菌微型离心管）</t>
    <phoneticPr fontId="33" type="noConversion"/>
  </si>
  <si>
    <t>（Filling tank）    加样槽</t>
    <phoneticPr fontId="33" type="noConversion"/>
  </si>
  <si>
    <t>Pasteur straws      （巴斯德吸管）</t>
    <phoneticPr fontId="33" type="noConversion"/>
  </si>
  <si>
    <t>PCR tubes         （PCR管)</t>
    <phoneticPr fontId="33" type="noConversion"/>
  </si>
  <si>
    <t>96-well PCR plate   (96孔PCR板)</t>
    <phoneticPr fontId="33" type="noConversion"/>
  </si>
  <si>
    <t>PCR plate sealing film(PCR板封板膜)</t>
    <phoneticPr fontId="33" type="noConversion"/>
  </si>
  <si>
    <t>Bagged tips            (袋装吸头)</t>
    <phoneticPr fontId="33" type="noConversion"/>
  </si>
  <si>
    <t>Bagged tips                (叠装吸头)</t>
    <phoneticPr fontId="33" type="noConversion"/>
  </si>
  <si>
    <t>Racked tips                   （盒装吸头）</t>
    <phoneticPr fontId="33" type="noConversion"/>
  </si>
  <si>
    <t>Empty tip box       （空枪头盒）</t>
    <phoneticPr fontId="33" type="noConversion"/>
  </si>
  <si>
    <t>Low-retention racked tips（低吸附盒装吸头）</t>
    <phoneticPr fontId="33" type="noConversion"/>
  </si>
  <si>
    <t>Low-retention stacked tips（低吸附叠装吸头）</t>
    <phoneticPr fontId="33" type="noConversion"/>
  </si>
  <si>
    <t>Bagdfeldt Tips    （袋装滤芯吸头）</t>
    <phoneticPr fontId="33" type="noConversion"/>
  </si>
  <si>
    <t>Cartridge tips     （盒装滤芯吸头）</t>
    <phoneticPr fontId="33" type="noConversion"/>
  </si>
  <si>
    <t>Low Adsorption cartridge tips（低吸附盒装滤芯吸头）</t>
    <phoneticPr fontId="33" type="noConversion"/>
  </si>
  <si>
    <t>Rainin special tips（瑞宁专用吸头）</t>
    <phoneticPr fontId="33" type="noConversion"/>
  </si>
  <si>
    <t>Rainin special filter tips（瑞宁专用滤芯吸头）</t>
    <phoneticPr fontId="33" type="noConversion"/>
  </si>
  <si>
    <t>Bacterial Petri dishes（细菌培养皿）</t>
    <phoneticPr fontId="33" type="noConversion"/>
  </si>
  <si>
    <t>Inoculation loops   (接种环)</t>
    <phoneticPr fontId="33" type="noConversion"/>
  </si>
  <si>
    <t>Cell pusher scraper(细胞推刮器)</t>
    <phoneticPr fontId="33" type="noConversion"/>
  </si>
  <si>
    <t>(PC triangular shake flask)PC三角摇瓶</t>
    <phoneticPr fontId="33" type="noConversion"/>
  </si>
  <si>
    <t>Nitrile gloves      (丁腈手套)</t>
    <phoneticPr fontId="33" type="noConversion"/>
  </si>
  <si>
    <t>Latex gloves       (乳胶手套)</t>
    <phoneticPr fontId="33" type="noConversion"/>
  </si>
  <si>
    <t>Serological pipettes (paper-plastic bags)                   血清移液管（纸塑袋）</t>
    <phoneticPr fontId="33" type="noConversion"/>
  </si>
  <si>
    <t>Serological pipettes (plastic bags)      血清移液管（塑塑袋）</t>
    <phoneticPr fontId="33" type="noConversion"/>
  </si>
  <si>
    <t>Cell strainers     (细胞过滤器)</t>
    <phoneticPr fontId="33" type="noConversion"/>
  </si>
  <si>
    <t>Cell culture dishes          (细胞培养皿)</t>
    <phoneticPr fontId="33" type="noConversion"/>
  </si>
  <si>
    <t>Confocal Petri dishes(共聚焦培养皿)</t>
    <phoneticPr fontId="33" type="noConversion"/>
  </si>
  <si>
    <t>Cell culture flasks(细胞培养瓶)</t>
    <phoneticPr fontId="33" type="noConversion"/>
  </si>
  <si>
    <t>Cell culture plates(细胞培养板)</t>
    <phoneticPr fontId="33" type="noConversion"/>
  </si>
  <si>
    <t>Microplate plates    （酶标板）</t>
    <phoneticPr fontId="33" type="noConversion"/>
  </si>
  <si>
    <t>0.5 ml externally rotated cryovials（0.5ml外旋冷冻管）</t>
    <phoneticPr fontId="33" type="noConversion"/>
  </si>
  <si>
    <t>0.5 ml side-coded externally rotated cryovials         (0.5ml侧码外旋冷冻管)</t>
    <phoneticPr fontId="33" type="noConversion"/>
  </si>
  <si>
    <t>1.0 ml externally rotated cryovials        (1.0ml外旋冷冻管)</t>
    <phoneticPr fontId="33" type="noConversion"/>
  </si>
  <si>
    <t>1.0 ml side-coded externally rotated cryovials          (1.0ml侧码外旋冷冻管)</t>
    <phoneticPr fontId="33" type="noConversion"/>
  </si>
  <si>
    <t>1.5 ml externally rotated cryovials              (1.5ml外旋冷冻管)</t>
    <phoneticPr fontId="33" type="noConversion"/>
  </si>
  <si>
    <t>1.5 ml side-coded externally rotated cryovials       (1.5ml侧码外旋冷冻管)</t>
    <phoneticPr fontId="33" type="noConversion"/>
  </si>
  <si>
    <t>2 ml externally rotated cryovials       (2ml外旋冻存管)</t>
    <phoneticPr fontId="33" type="noConversion"/>
  </si>
  <si>
    <t>2 ml side-coded externally rotated cryovials           (2ml侧码外旋冻存管)</t>
    <phoneticPr fontId="33" type="noConversion"/>
  </si>
  <si>
    <t>2 ml externally rotated cryovials (flat caps)         2ml外旋冻存管（平盖）</t>
    <phoneticPr fontId="33" type="noConversion"/>
  </si>
  <si>
    <t>2 ml side-coded externally rotated cryovials (flat cap)               2ml侧码外旋冻存管（平盖）</t>
    <phoneticPr fontId="33" type="noConversion"/>
  </si>
  <si>
    <t>2.0 ml internally rotated cryovials        (2.0ml内旋冻存管)</t>
    <phoneticPr fontId="33" type="noConversion"/>
  </si>
  <si>
    <t>2.0 ml side-coded internally rotated vials            (2.0ml侧码内旋冻存管)</t>
    <phoneticPr fontId="33" type="noConversion"/>
  </si>
  <si>
    <t>2.0 ml internally rotated cryovials (with lid plug)      2.0ml内旋冻存管（带盖塞）</t>
    <phoneticPr fontId="33" type="noConversion"/>
  </si>
  <si>
    <t>2.0 ml side-coded internally screwed vials (with lid plugs)                    2.0ml侧码内旋冻存管（带盖塞）</t>
    <phoneticPr fontId="33" type="noConversion"/>
  </si>
  <si>
    <t>5.0 ml externally spun cryovials       5.0ml外旋冻存管</t>
    <phoneticPr fontId="33" type="noConversion"/>
  </si>
  <si>
    <t>5.0 ml side-coded externally rotated cryovials        (5.0ml侧码外旋冻存管)</t>
    <phoneticPr fontId="33" type="noConversion"/>
  </si>
  <si>
    <t>Cryopreservation tube cap lid plug (adaptation 2.0 internal rotation)          冻存管管盖盖塞（适配2.0内旋）</t>
    <phoneticPr fontId="33" type="noConversion"/>
  </si>
  <si>
    <t>0.5 ml bagged 2D cryovials             (0.5ml袋装2D冻存管)</t>
    <phoneticPr fontId="33" type="noConversion"/>
  </si>
  <si>
    <t>1.5 ml bagged 2D cryovials            (1.5ml袋装2D冻存管)</t>
    <phoneticPr fontId="33" type="noConversion"/>
  </si>
  <si>
    <t>2.0 ml externally rotated bagged 2D cryopreservation tubes           (2.0ml外旋袋装2D冻存管)</t>
    <phoneticPr fontId="33" type="noConversion"/>
  </si>
  <si>
    <t>2.0 ml 2D cryopreservation tubes in internal rotation bags               (2.0ml内旋袋装2D冻存管)</t>
    <phoneticPr fontId="33" type="noConversion"/>
  </si>
  <si>
    <t>2.0 ml 2D vials in inner spin bags (with lid plugs)              2.0ml内旋袋装2D冻存管（带盖塞）</t>
    <phoneticPr fontId="33" type="noConversion"/>
  </si>
  <si>
    <t>0.5 ml externally spun bagged 2D cryovials (automatic cap)               0.5ml外旋袋装2D冻存管（自动化盖）</t>
    <phoneticPr fontId="33" type="noConversion"/>
  </si>
  <si>
    <t>1.5ml externally rotated bagged 2D cryopreservation tubes (automatic cap)               1.5ml外旋袋装2D冻存管（自动化盖）</t>
    <phoneticPr fontId="33" type="noConversion"/>
  </si>
  <si>
    <t>2.0ml 2D Cryopreservation Tubes in External Spin-Bag (Automatic Cap)             2.0ml外旋袋装2D冻存管（自动化盖）</t>
    <phoneticPr fontId="33" type="noConversion"/>
  </si>
  <si>
    <t>5.0ml externally swung bagged 2D cryopreservation tubes (automatic cap)                5.0ml外旋袋装2D冻存管（自动化盖）</t>
    <phoneticPr fontId="33" type="noConversion"/>
  </si>
  <si>
    <t>0.5 ml top 2D cryovials        (0.5ml顶配2D冻存管)</t>
    <phoneticPr fontId="33" type="noConversion"/>
  </si>
  <si>
    <t>0.5ml top 2D cryovials(automated cap)                           0.5ml顶配2D冻存管（自动化盖）</t>
    <phoneticPr fontId="33" type="noConversion"/>
  </si>
  <si>
    <t>1.0 ml top 2D cryovials                (1.0ml顶配2D冻存管)</t>
    <phoneticPr fontId="33" type="noConversion"/>
  </si>
  <si>
    <t>1.5 ml top 2D cryovials         (1.5ml顶配2D冻存管)</t>
    <phoneticPr fontId="33" type="noConversion"/>
  </si>
  <si>
    <t>1.5 ml top 2D cryovials   (automatic lid)                    1.5ml顶配2D冻存管（自动化盖）</t>
    <phoneticPr fontId="33" type="noConversion"/>
  </si>
  <si>
    <t>2 ml top internal rotation 2D cryovials              (2ml顶配内旋2D冻存管)</t>
    <phoneticPr fontId="33" type="noConversion"/>
  </si>
  <si>
    <t>2 ml top-of-the-line internally rotated 2D cryovials (with lid plug)                 2ml顶配内旋2D冻存管（带盖塞）</t>
    <phoneticPr fontId="33" type="noConversion"/>
  </si>
  <si>
    <t>2 ml top-mounted externally rotated 2D cryovials              (2ml顶配外旋2D冻存管)</t>
    <phoneticPr fontId="33" type="noConversion"/>
  </si>
  <si>
    <t>2ml top-equipped externally rotated 2D cryovials (automated cap)               2ml顶配外旋2D冻存管（自动化盖）</t>
    <phoneticPr fontId="33" type="noConversion"/>
  </si>
  <si>
    <t>5ml top-equipped externally rotated 2D cryovials (automatic cap)                  5ml顶配外旋2D冻存管（自动化盖）</t>
    <phoneticPr fontId="33" type="noConversion"/>
  </si>
  <si>
    <t>SBS sachets with external rotation cryotubes         (SBS袋装外旋冻存管)</t>
    <phoneticPr fontId="33" type="noConversion"/>
  </si>
  <si>
    <t>SBS top box with externally rotated cryotubes              (SBS顶配盒装外旋冻存管)</t>
    <phoneticPr fontId="33" type="noConversion"/>
  </si>
  <si>
    <t>Paper cryotubes boxs   (纸冻存盒)</t>
    <phoneticPr fontId="33" type="noConversion"/>
  </si>
  <si>
    <t>Clamshell cryotubes boxes              (翻盖冻存盒)</t>
    <phoneticPr fontId="33" type="noConversion"/>
  </si>
  <si>
    <t>Rivet clamshell cryotubes boxs      (铆钉翻盖盒)</t>
    <phoneticPr fontId="33" type="noConversion"/>
  </si>
  <si>
    <t>PP freezer box     （PP冻存盒）</t>
    <phoneticPr fontId="33" type="noConversion"/>
  </si>
  <si>
    <t>PC cryopreservation boxs               （PC冻存盒）</t>
    <phoneticPr fontId="33" type="noConversion"/>
  </si>
  <si>
    <t>2D PC cryopreservation boxes               (2D PC冻存盒)</t>
    <phoneticPr fontId="33" type="noConversion"/>
  </si>
  <si>
    <t>SBS PC Cryogenic Boxes             (SBS PC冻存盒)</t>
    <phoneticPr fontId="33" type="noConversion"/>
  </si>
  <si>
    <t>Programmed cooling boxs(程序降温盒)</t>
    <phoneticPr fontId="33" type="noConversion"/>
  </si>
  <si>
    <t>Frame racks        (框架型冻存架)</t>
    <phoneticPr fontId="33" type="noConversion"/>
  </si>
  <si>
    <t>Drawer-mounted racks                  (抽屉上取式冻存架)</t>
    <phoneticPr fontId="33" type="noConversion"/>
  </si>
  <si>
    <t>Drawer side access racks               (抽屉侧取式冻存架)</t>
    <phoneticPr fontId="33" type="noConversion"/>
  </si>
  <si>
    <t>Bolt-on horizontal racks                 (插销式卧式冻存架)</t>
    <phoneticPr fontId="33" type="noConversion"/>
  </si>
  <si>
    <t>Shrapnel horizontal cryopreservation rack               (弹片式卧式冻存架)</t>
    <phoneticPr fontId="33" type="noConversion"/>
  </si>
  <si>
    <t>Barcode scanner(扫码枪)</t>
    <phoneticPr fontId="33" type="noConversion"/>
  </si>
  <si>
    <t>Three generations of scanners(三代扫描仪)</t>
    <phoneticPr fontId="33" type="noConversion"/>
  </si>
  <si>
    <t>SBS single-pass cap opener             (SBS单道开盖器）</t>
    <phoneticPr fontId="33" type="noConversion"/>
  </si>
  <si>
    <t>Conventional cryotube opener（常规型冻存管开盖器）</t>
    <phoneticPr fontId="33" type="noConversion"/>
  </si>
  <si>
    <t>SBS multi-channel cap opener              （SBS多道开盖器）</t>
    <phoneticPr fontId="33" type="noConversion"/>
  </si>
  <si>
    <t>SBS Whole Plate Cap Opener                 （SBS整板开盖器）</t>
    <phoneticPr fontId="33" type="noConversion"/>
  </si>
  <si>
    <t>Open lid pipetting docking module（开盖移液对接模块）</t>
    <phoneticPr fontId="33" type="noConversion"/>
  </si>
  <si>
    <t>Automated pipetting robots（自动化移液工作站）</t>
    <phoneticPr fontId="33" type="noConversion"/>
  </si>
  <si>
    <t>Low-temperature label printers（低温标签打印机）</t>
    <phoneticPr fontId="33" type="noConversion"/>
  </si>
  <si>
    <t>Ribbon（色带）</t>
    <phoneticPr fontId="33" type="noConversion"/>
  </si>
  <si>
    <t>Cryogenic labels      （低温标签)</t>
    <phoneticPr fontId="33" type="noConversion"/>
  </si>
  <si>
    <t>Liquid nitrogen labels(液氮标签)</t>
    <phoneticPr fontId="33" type="noConversion"/>
  </si>
  <si>
    <t>Panel management software            (样本库管理软件)</t>
    <phoneticPr fontId="33" type="noConversion"/>
  </si>
  <si>
    <t>High-cap screw-top tube（高位盖螺口管)</t>
    <phoneticPr fontId="33" type="noConversion"/>
  </si>
  <si>
    <t>High-cap sterile screw-top tubes (bulk)                      高位盖无菌螺口管（散装）</t>
    <phoneticPr fontId="33" type="noConversion"/>
  </si>
  <si>
    <t>High-cap sterile screw-top tube (combination)            高位盖无菌螺口管（组合装）</t>
    <phoneticPr fontId="33" type="noConversion"/>
  </si>
  <si>
    <t>Low-cap screw-top tubes                 (低位盖螺口管)</t>
    <phoneticPr fontId="33" type="noConversion"/>
  </si>
  <si>
    <t>Low lid with ring (enzyme-free)            带环低位盖(无酶)</t>
    <phoneticPr fontId="33" type="noConversion"/>
  </si>
  <si>
    <t>Low-cap sterile screw-top tubes                     (低位盖无菌螺口管)</t>
    <phoneticPr fontId="33" type="noConversion"/>
  </si>
  <si>
    <t>Low lid with ring (sterile enzyme-free)                带环低位盖（无菌无酶）</t>
    <phoneticPr fontId="33" type="noConversion"/>
  </si>
  <si>
    <t>Low-cap sterile screw-top tube (combine)                      低位盖无菌螺口管（组合装）</t>
    <phoneticPr fontId="33" type="noConversion"/>
  </si>
  <si>
    <t>0.5ml sterile screw-top tube with ring low cap (combo pack)       0.5ml带环低位盖无菌螺口管（组合装）</t>
    <phoneticPr fontId="33" type="noConversion"/>
  </si>
  <si>
    <t>1.5ml sterile screw-top tube with ring low cap (combo pack)                    1.5ml带环低位盖无菌螺口管（组合装）</t>
    <phoneticPr fontId="33" type="noConversion"/>
  </si>
  <si>
    <t>2.0ml sterile screw tube with ring low cap (combine)                2.0ml带环低位盖无菌螺口管（组合装）</t>
    <phoneticPr fontId="33" type="noConversion"/>
  </si>
  <si>
    <t>Low-cap screw tube (without seal)              低位盖螺口管（无密封圈）</t>
    <phoneticPr fontId="33" type="noConversion"/>
  </si>
  <si>
    <t>Sterile low-cap screw-top tube (no seal)                 无菌低位盖螺口管（无密封圈）</t>
    <phoneticPr fontId="33" type="noConversion"/>
  </si>
  <si>
    <t>Wide-mouth reagent bottles(广口试剂瓶)</t>
    <phoneticPr fontId="33" type="noConversion"/>
  </si>
  <si>
    <t>Sterile reagent bottles(无菌试剂瓶)</t>
    <phoneticPr fontId="33" type="noConversion"/>
  </si>
  <si>
    <t>Serum vials(血清瓶)</t>
    <phoneticPr fontId="33" type="noConversion"/>
  </si>
  <si>
    <t>Sample tubes(样品管)</t>
    <phoneticPr fontId="33" type="noConversion"/>
  </si>
  <si>
    <t>Reservoirs(储液槽)</t>
    <phoneticPr fontId="33" type="noConversion"/>
  </si>
  <si>
    <t>Deep-well plates(深孔板)</t>
    <phoneticPr fontId="33" type="noConversion"/>
  </si>
  <si>
    <t>Hamilton automated tips(Hamilton自动化吸头)</t>
    <phoneticPr fontId="33" type="noConversion"/>
  </si>
  <si>
    <t>Tecan automated tips(Tecan自动化吸头)</t>
    <phoneticPr fontId="33" type="noConversion"/>
  </si>
  <si>
    <t>Beckman automated tips（Beckman自动化吸头）</t>
    <phoneticPr fontId="33" type="noConversion"/>
  </si>
  <si>
    <t>Agilent automated tips（安捷伦自动化吸头）</t>
    <phoneticPr fontId="33" type="noConversion"/>
  </si>
  <si>
    <t>INTEGRA automated tips（INTEGRA自动化吸头）</t>
    <phoneticPr fontId="33" type="noConversion"/>
  </si>
  <si>
    <t>Revvity automated tips（原PE自动化吸头）</t>
    <phoneticPr fontId="33" type="noConversion"/>
  </si>
  <si>
    <t>产品货号</t>
    <phoneticPr fontId="33" type="noConversion"/>
  </si>
  <si>
    <t>包装
(个/箱)</t>
    <phoneticPr fontId="33" type="noConversion"/>
  </si>
  <si>
    <t>旋盖挑管镊</t>
    <phoneticPr fontId="37" type="noConversion"/>
  </si>
  <si>
    <t>HuiBro</t>
    <phoneticPr fontId="37" type="noConversion"/>
  </si>
  <si>
    <t>HuiBro</t>
    <phoneticPr fontId="37" type="noConversion"/>
  </si>
  <si>
    <t>24.旋盖挑管镊</t>
    <phoneticPr fontId="37" type="noConversion"/>
  </si>
  <si>
    <t>链霉亲和素磁珠</t>
    <phoneticPr fontId="33" type="noConversion"/>
  </si>
  <si>
    <t>硅羟基磁珠</t>
    <phoneticPr fontId="33" type="noConversion"/>
  </si>
  <si>
    <t xml:space="preserve"> SDS清除磁珠</t>
    <phoneticPr fontId="33" type="noConversion"/>
  </si>
  <si>
    <t>核酸裂解液（微生物）</t>
    <phoneticPr fontId="33" type="noConversion"/>
  </si>
  <si>
    <t>外泌体捕获磁珠               （非免疫法）</t>
    <phoneticPr fontId="33" type="noConversion"/>
  </si>
  <si>
    <t>羧基磁珠</t>
    <phoneticPr fontId="33" type="noConversion"/>
  </si>
  <si>
    <t>氨基磁珠</t>
    <phoneticPr fontId="33" type="noConversion"/>
  </si>
  <si>
    <t>微生物捕获磁珠               （非免疫法）</t>
    <phoneticPr fontId="33" type="noConversion"/>
  </si>
  <si>
    <t>微生物捕获磁珠试剂盒               （非免疫法）</t>
    <phoneticPr fontId="33" type="noConversion"/>
  </si>
  <si>
    <t>规格</t>
    <phoneticPr fontId="33" type="noConversion"/>
  </si>
  <si>
    <t>单位</t>
    <phoneticPr fontId="33" type="noConversion"/>
  </si>
  <si>
    <t>粒径，浓度</t>
    <phoneticPr fontId="33" type="noConversion"/>
  </si>
  <si>
    <t>BRNA101</t>
    <phoneticPr fontId="33" type="noConversion"/>
  </si>
  <si>
    <t>BRNA102</t>
    <phoneticPr fontId="33" type="noConversion"/>
  </si>
  <si>
    <t>BRNA103</t>
    <phoneticPr fontId="33" type="noConversion"/>
  </si>
  <si>
    <t>BRNAB101</t>
    <phoneticPr fontId="33" type="noConversion"/>
  </si>
  <si>
    <t>BRNAB102</t>
    <phoneticPr fontId="33" type="noConversion"/>
  </si>
  <si>
    <t>BRNAP101</t>
    <phoneticPr fontId="33" type="noConversion"/>
  </si>
  <si>
    <t>BRNAP102</t>
    <phoneticPr fontId="33" type="noConversion"/>
  </si>
  <si>
    <t>BRNAN101</t>
    <phoneticPr fontId="33" type="noConversion"/>
  </si>
  <si>
    <t>BRNAN102</t>
    <phoneticPr fontId="33" type="noConversion"/>
  </si>
  <si>
    <t>BRNAC201</t>
    <phoneticPr fontId="33" type="noConversion"/>
  </si>
  <si>
    <t>BRNAC202</t>
    <phoneticPr fontId="33" type="noConversion"/>
  </si>
  <si>
    <t>BRNAC203</t>
    <phoneticPr fontId="33" type="noConversion"/>
  </si>
  <si>
    <t>BRNA201</t>
    <phoneticPr fontId="33" type="noConversion"/>
  </si>
  <si>
    <t>BRNA202</t>
    <phoneticPr fontId="33" type="noConversion"/>
  </si>
  <si>
    <t>BRNA203</t>
    <phoneticPr fontId="33" type="noConversion"/>
  </si>
  <si>
    <t>BRNA301</t>
    <phoneticPr fontId="33" type="noConversion"/>
  </si>
  <si>
    <t>BRNA302</t>
    <phoneticPr fontId="33" type="noConversion"/>
  </si>
  <si>
    <t>BRNA303</t>
    <phoneticPr fontId="33" type="noConversion"/>
  </si>
  <si>
    <t>BRNA401</t>
    <phoneticPr fontId="33" type="noConversion"/>
  </si>
  <si>
    <t>BRNA402</t>
    <phoneticPr fontId="33" type="noConversion"/>
  </si>
  <si>
    <t>BRNA403</t>
    <phoneticPr fontId="33" type="noConversion"/>
  </si>
  <si>
    <t>BRNA501</t>
    <phoneticPr fontId="33" type="noConversion"/>
  </si>
  <si>
    <t>BRNA502</t>
    <phoneticPr fontId="33" type="noConversion"/>
  </si>
  <si>
    <t>BRNA503</t>
    <phoneticPr fontId="33" type="noConversion"/>
  </si>
  <si>
    <t>BRNA511</t>
    <phoneticPr fontId="33" type="noConversion"/>
  </si>
  <si>
    <t>BRNA512</t>
    <phoneticPr fontId="33" type="noConversion"/>
  </si>
  <si>
    <t>BRNA513</t>
    <phoneticPr fontId="33" type="noConversion"/>
  </si>
  <si>
    <t>BRNA601</t>
    <phoneticPr fontId="33" type="noConversion"/>
  </si>
  <si>
    <t>BRNA602</t>
    <phoneticPr fontId="33" type="noConversion"/>
  </si>
  <si>
    <t>BRNA603</t>
    <phoneticPr fontId="33" type="noConversion"/>
  </si>
  <si>
    <t>BRNA611</t>
    <phoneticPr fontId="33" type="noConversion"/>
  </si>
  <si>
    <t>BRNA612</t>
    <phoneticPr fontId="33" type="noConversion"/>
  </si>
  <si>
    <t>BRNA613</t>
    <phoneticPr fontId="33" type="noConversion"/>
  </si>
  <si>
    <t>BRNA701</t>
    <phoneticPr fontId="33" type="noConversion"/>
  </si>
  <si>
    <t>BRNA702</t>
    <phoneticPr fontId="33" type="noConversion"/>
  </si>
  <si>
    <t>BRNA703</t>
    <phoneticPr fontId="33" type="noConversion"/>
  </si>
  <si>
    <t>BRNA711</t>
    <phoneticPr fontId="33" type="noConversion"/>
  </si>
  <si>
    <t>BRNA712</t>
    <phoneticPr fontId="33" type="noConversion"/>
  </si>
  <si>
    <t>BRNA713</t>
    <phoneticPr fontId="33" type="noConversion"/>
  </si>
  <si>
    <t>100T</t>
  </si>
  <si>
    <t>500T</t>
    <phoneticPr fontId="33" type="noConversion"/>
  </si>
  <si>
    <t>/</t>
    <phoneticPr fontId="33" type="noConversion"/>
  </si>
  <si>
    <t xml:space="preserve">  BROFIX NanoSci 2025 Product CataLog</t>
  </si>
  <si>
    <t xml:space="preserve"> 1mL</t>
  </si>
  <si>
    <t xml:space="preserve"> 5mL</t>
  </si>
  <si>
    <t xml:space="preserve"> 10mL</t>
  </si>
  <si>
    <t>200mL</t>
  </si>
  <si>
    <t>400nm，50mg/mL</t>
  </si>
  <si>
    <t>5-10μm, 100T</t>
    <phoneticPr fontId="33" type="noConversion"/>
  </si>
  <si>
    <t>5-10μm, 500T</t>
    <phoneticPr fontId="33" type="noConversion"/>
  </si>
  <si>
    <t>盒</t>
    <phoneticPr fontId="33" type="noConversion"/>
  </si>
  <si>
    <t>盒装目录价（元，含税运)</t>
    <phoneticPr fontId="33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</si>
  <si>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100T</t>
    </r>
    <phoneticPr fontId="33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</si>
  <si>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500T</t>
    </r>
    <phoneticPr fontId="33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</si>
  <si>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  <phoneticPr fontId="33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</si>
  <si>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</si>
  <si>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100T</t>
    </r>
    <phoneticPr fontId="33" type="noConversion"/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</si>
  <si>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500T</t>
    </r>
    <phoneticPr fontId="33" type="noConversion"/>
  </si>
  <si>
    <r>
      <t>300nm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10mg/mL</t>
    </r>
  </si>
  <si>
    <t>订购数量</t>
    <phoneticPr fontId="33" type="noConversion"/>
  </si>
  <si>
    <t>50支/盒，2盒/箱</t>
    <phoneticPr fontId="37" type="noConversion"/>
  </si>
  <si>
    <t>ADF2SES</t>
    <phoneticPr fontId="37" type="noConversion"/>
  </si>
  <si>
    <t>BROFIX®  0.45μm PES Syringe Filter, 33mm,Purple, Sterile, Individually Packaged, 50/Case</t>
    <phoneticPr fontId="37" type="noConversion"/>
  </si>
  <si>
    <t>APM96H1ST</t>
    <phoneticPr fontId="37" type="noConversion"/>
  </si>
  <si>
    <t>BROU200C</t>
    <phoneticPr fontId="37" type="noConversion"/>
  </si>
  <si>
    <t>AGS40P</t>
    <phoneticPr fontId="37" type="noConversion"/>
  </si>
  <si>
    <t>ADU10ERS</t>
    <phoneticPr fontId="37" type="noConversion"/>
  </si>
  <si>
    <t>ADU10ETP</t>
    <phoneticPr fontId="37" type="noConversion"/>
  </si>
  <si>
    <t>96个/层，10层/袋，10袋/箱</t>
    <phoneticPr fontId="37" type="noConversion"/>
  </si>
  <si>
    <t>WSAP10A</t>
    <phoneticPr fontId="37" type="noConversion"/>
  </si>
  <si>
    <t>BROFIX® 96-channel loading, 10uL universal pipetting robot</t>
    <phoneticPr fontId="37" type="noConversion"/>
  </si>
  <si>
    <t>1套/箱</t>
    <phoneticPr fontId="37" type="noConversion"/>
  </si>
  <si>
    <t>WSAPT10A</t>
    <phoneticPr fontId="37" type="noConversion"/>
  </si>
  <si>
    <t>BROFIX® BTAR828 Ergonomic weighing tweezers</t>
    <phoneticPr fontId="37" type="noConversion"/>
  </si>
  <si>
    <t>BTAR828</t>
    <phoneticPr fontId="37" type="noConversion"/>
  </si>
  <si>
    <t>BROFIX多功能实验工具板</t>
    <phoneticPr fontId="37" type="noConversion"/>
  </si>
  <si>
    <t>HBMEP842</t>
    <phoneticPr fontId="37" type="noConversion"/>
  </si>
  <si>
    <t>8通道10μL分流歧管A款</t>
    <phoneticPr fontId="37" type="noConversion"/>
  </si>
  <si>
    <t>BROFIX® 8-channel loading, For AXYGEN,10uL Multi-channel shunt device</t>
    <phoneticPr fontId="37" type="noConversion"/>
  </si>
  <si>
    <t>BR8MSD10A</t>
    <phoneticPr fontId="37" type="noConversion"/>
  </si>
  <si>
    <t>带摄像头模组加样记忆器</t>
    <phoneticPr fontId="37" type="noConversion"/>
  </si>
  <si>
    <t>BTAR836</t>
    <phoneticPr fontId="37" type="noConversion"/>
  </si>
  <si>
    <t>BROFIX® BTAR836 Pipetting memory</t>
    <phoneticPr fontId="37" type="noConversion"/>
  </si>
  <si>
    <t>ER1TA10A</t>
    <phoneticPr fontId="37" type="noConversion"/>
  </si>
  <si>
    <t>ONTRC30H</t>
    <phoneticPr fontId="37" type="noConversion"/>
  </si>
  <si>
    <t>1套/袋</t>
    <phoneticPr fontId="37" type="noConversion"/>
  </si>
  <si>
    <t>BROFIX® Single hole, 30mm, conventional thread, with hard pipe ,Safety reagent caps</t>
    <phoneticPr fontId="37" type="noConversion"/>
  </si>
  <si>
    <t>MSR9N</t>
    <phoneticPr fontId="37" type="noConversion"/>
  </si>
  <si>
    <t>BROFIX® MSR9N Magnetic tube rack</t>
    <phoneticPr fontId="37" type="noConversion"/>
  </si>
  <si>
    <t>BAT8H</t>
    <phoneticPr fontId="37" type="noConversion"/>
  </si>
  <si>
    <t>BROFIX® BAT8H Bioreactor</t>
    <phoneticPr fontId="37" type="noConversion"/>
  </si>
  <si>
    <t>PDR96B</t>
    <phoneticPr fontId="37" type="noConversion"/>
  </si>
  <si>
    <t>BROFIX® MSR9N Defoamer rack</t>
    <phoneticPr fontId="37" type="noConversion"/>
  </si>
  <si>
    <t>样品管机器人（贴标机）</t>
    <phoneticPr fontId="37" type="noConversion"/>
  </si>
  <si>
    <t>BTAR1000</t>
    <phoneticPr fontId="37" type="noConversion"/>
  </si>
  <si>
    <t>BROFIX® BTAR1000 Tube Robots</t>
    <phoneticPr fontId="37" type="noConversion"/>
  </si>
  <si>
    <t>双规格，人工学设计，适宜常规冻存管系列</t>
    <phoneticPr fontId="37" type="noConversion"/>
  </si>
  <si>
    <t>适配硅胶软盖，人工学设计，适宜SBS管架冻存管系列</t>
    <phoneticPr fontId="37" type="noConversion"/>
  </si>
  <si>
    <t>试管架</t>
    <phoneticPr fontId="37" type="noConversion"/>
  </si>
  <si>
    <t>分离式试管架</t>
    <phoneticPr fontId="37" type="noConversion"/>
  </si>
  <si>
    <t>BROFIX® MSR9N Detachable tube rack</t>
    <phoneticPr fontId="37" type="noConversion"/>
  </si>
  <si>
    <t>兼容0.2/0.6/1/1.5/2/5/10/15mL试管,八联管等</t>
    <phoneticPr fontId="37" type="noConversion"/>
  </si>
  <si>
    <t>MSDR9N</t>
    <phoneticPr fontId="37" type="noConversion"/>
  </si>
  <si>
    <t>分离式试管架</t>
    <phoneticPr fontId="37" type="noConversion"/>
  </si>
  <si>
    <t>21.管架</t>
    <phoneticPr fontId="37" type="noConversion"/>
  </si>
  <si>
    <t>管架</t>
    <phoneticPr fontId="37" type="noConversion"/>
  </si>
  <si>
    <t>2号装盒器</t>
    <phoneticPr fontId="37" type="noConversion"/>
  </si>
  <si>
    <t>3号装盒器</t>
    <phoneticPr fontId="37" type="noConversion"/>
  </si>
  <si>
    <t>文水3号-移液吸头装盒器A款</t>
    <phoneticPr fontId="37" type="noConversion"/>
  </si>
  <si>
    <t>文水3号-移液吸头装盒器B款</t>
    <phoneticPr fontId="37" type="noConversion"/>
  </si>
  <si>
    <t>文水3号-移液吸头装盒器C款</t>
    <phoneticPr fontId="37" type="noConversion"/>
  </si>
  <si>
    <t>WSAFT10A</t>
    <phoneticPr fontId="37" type="noConversion"/>
  </si>
  <si>
    <t>WSAFT200B</t>
    <phoneticPr fontId="37" type="noConversion"/>
  </si>
  <si>
    <t>WSAFT1000C</t>
    <phoneticPr fontId="37" type="noConversion"/>
  </si>
  <si>
    <t>文水3号-吸头装盒器A款</t>
    <phoneticPr fontId="37" type="noConversion"/>
  </si>
  <si>
    <t>文水3号-吸头装盒器B款</t>
    <phoneticPr fontId="37" type="noConversion"/>
  </si>
  <si>
    <t>文水3号-吸头装盒器C款</t>
    <phoneticPr fontId="37" type="noConversion"/>
  </si>
  <si>
    <t>内盖开盖器</t>
    <phoneticPr fontId="37" type="noConversion"/>
  </si>
  <si>
    <t>可放置24把移液器，高度可调，行星齿轮组稳固丝滑</t>
    <phoneticPr fontId="37" type="noConversion"/>
  </si>
  <si>
    <t>方圆</t>
    <phoneticPr fontId="37" type="noConversion"/>
  </si>
  <si>
    <t>试剂瓶内盖开盖器</t>
    <phoneticPr fontId="37" type="noConversion"/>
  </si>
  <si>
    <t>多规格，PETG材质耐酸碱高韧性阻燃，高强力带孔磁铁，默认透明橙色，颜色可选</t>
    <phoneticPr fontId="37" type="noConversion"/>
  </si>
  <si>
    <t>国标实测9000高斯以上，兼容0.2/0.6/1/1.5/2/5/10/15mL试管,八联管等，镂空分离式设计可组装</t>
    <phoneticPr fontId="37" type="noConversion"/>
  </si>
  <si>
    <t>HuiBro旋盖挑管镊（A款）</t>
    <phoneticPr fontId="37" type="noConversion"/>
  </si>
  <si>
    <t>HuiBro旋盖挑管镊（B款）</t>
    <phoneticPr fontId="37" type="noConversion"/>
  </si>
  <si>
    <t>HuiBro旋盖挑管镊（C款）</t>
    <phoneticPr fontId="37" type="noConversion"/>
  </si>
  <si>
    <t>BRTCT828A</t>
    <phoneticPr fontId="37" type="noConversion"/>
  </si>
  <si>
    <t>BRTCT829B</t>
    <phoneticPr fontId="37" type="noConversion"/>
  </si>
  <si>
    <t>BRTCT830C</t>
    <phoneticPr fontId="37" type="noConversion"/>
  </si>
  <si>
    <t>BRLL900Y</t>
    <phoneticPr fontId="37" type="noConversion"/>
  </si>
  <si>
    <t>BROFIX® BRLL900Y Inner lid opener</t>
    <phoneticPr fontId="37" type="noConversion"/>
  </si>
  <si>
    <t>方圆</t>
    <phoneticPr fontId="37" type="noConversion"/>
  </si>
  <si>
    <t>25.内盖开盖器</t>
    <phoneticPr fontId="37" type="noConversion"/>
  </si>
  <si>
    <t>0.1-2.5μL</t>
    <phoneticPr fontId="33" type="noConversion"/>
  </si>
  <si>
    <t>0.5-10μL</t>
    <phoneticPr fontId="33" type="noConversion"/>
  </si>
  <si>
    <t>2-20μL</t>
    <phoneticPr fontId="33" type="noConversion"/>
  </si>
  <si>
    <t>5-50μL</t>
    <phoneticPr fontId="33" type="noConversion"/>
  </si>
  <si>
    <t>10-100μL</t>
    <phoneticPr fontId="33" type="noConversion"/>
  </si>
  <si>
    <t>20-200μL</t>
    <phoneticPr fontId="33" type="noConversion"/>
  </si>
  <si>
    <t>100-1000μL</t>
    <phoneticPr fontId="33" type="noConversion"/>
  </si>
  <si>
    <t>1000-5000μL</t>
    <phoneticPr fontId="33" type="noConversion"/>
  </si>
  <si>
    <t>1000-10000μL</t>
    <phoneticPr fontId="33" type="noConversion"/>
  </si>
  <si>
    <t>经典款，半支耐高温高压灭菌，ISO8655标准</t>
    <phoneticPr fontId="33" type="noConversion"/>
  </si>
  <si>
    <r>
      <t>1</t>
    </r>
    <r>
      <rPr>
        <sz val="9"/>
        <color rgb="FF000000"/>
        <rFont val="宋体"/>
        <family val="2"/>
        <charset val="134"/>
      </rPr>
      <t>套/盒</t>
    </r>
    <phoneticPr fontId="33" type="noConversion"/>
  </si>
  <si>
    <t>半消移液器</t>
    <phoneticPr fontId="33" type="noConversion"/>
  </si>
  <si>
    <t>壹年保修</t>
    <phoneticPr fontId="33" type="noConversion"/>
  </si>
  <si>
    <t>HDM0025</t>
    <phoneticPr fontId="33" type="noConversion"/>
  </si>
  <si>
    <t>HDM0010</t>
    <phoneticPr fontId="33" type="noConversion"/>
  </si>
  <si>
    <t>HDM0020</t>
    <phoneticPr fontId="33" type="noConversion"/>
  </si>
  <si>
    <t>HDM0050</t>
    <phoneticPr fontId="33" type="noConversion"/>
  </si>
  <si>
    <t>HDM0100</t>
    <phoneticPr fontId="33" type="noConversion"/>
  </si>
  <si>
    <t>HDM0200</t>
    <phoneticPr fontId="33" type="noConversion"/>
  </si>
  <si>
    <t>HDM1000</t>
    <phoneticPr fontId="33" type="noConversion"/>
  </si>
  <si>
    <t>HDM5000</t>
    <phoneticPr fontId="33" type="noConversion"/>
  </si>
  <si>
    <t>HDM1T00</t>
    <phoneticPr fontId="33" type="noConversion"/>
  </si>
  <si>
    <t>高通量旋混仪</t>
    <phoneticPr fontId="37" type="noConversion"/>
  </si>
  <si>
    <t>混元</t>
    <phoneticPr fontId="37" type="noConversion"/>
  </si>
  <si>
    <t>BRHTM224A</t>
    <phoneticPr fontId="37" type="noConversion"/>
  </si>
  <si>
    <t>多规格（0.2mL-50mL)，高通量，PETG材质耐酸碱高韧性阻燃，带常规、标准TYPE-C充电口，带可充电池，默认透明橙色，颜色可选</t>
    <phoneticPr fontId="37" type="noConversion"/>
  </si>
  <si>
    <t>BROFIX® BRHTM224A High-throughput mixer</t>
    <phoneticPr fontId="37" type="noConversion"/>
  </si>
  <si>
    <t>BRHTM224B</t>
    <phoneticPr fontId="37" type="noConversion"/>
  </si>
  <si>
    <t>BRHTM224C</t>
    <phoneticPr fontId="37" type="noConversion"/>
  </si>
  <si>
    <t>BROFIX® BRHTM224B High-throughput mixer</t>
    <phoneticPr fontId="37" type="noConversion"/>
  </si>
  <si>
    <t>BROFIX® BRHTM224C High-throughput mixer</t>
    <phoneticPr fontId="37" type="noConversion"/>
  </si>
  <si>
    <t>行星</t>
    <phoneticPr fontId="37" type="noConversion"/>
  </si>
  <si>
    <t>BROFIX® BRHTM224A Planetary Shaker</t>
    <phoneticPr fontId="37" type="noConversion"/>
  </si>
  <si>
    <t>BROFIX® BRHTM224B Planetary Shaker</t>
    <phoneticPr fontId="37" type="noConversion"/>
  </si>
  <si>
    <t>BROFIX® BRHTM224C Planetary Shaker</t>
    <phoneticPr fontId="37" type="noConversion"/>
  </si>
  <si>
    <t>高通量旋混仪A款</t>
    <phoneticPr fontId="37" type="noConversion"/>
  </si>
  <si>
    <t>高通量旋混仪B款</t>
    <phoneticPr fontId="37" type="noConversion"/>
  </si>
  <si>
    <t>高通量旋混仪C款</t>
    <phoneticPr fontId="37" type="noConversion"/>
  </si>
  <si>
    <t>26.高通量旋混仪</t>
    <phoneticPr fontId="37" type="noConversion"/>
  </si>
  <si>
    <t>27.摇床</t>
    <phoneticPr fontId="37" type="noConversion"/>
  </si>
  <si>
    <t>HuiBro旋盖挑管镊（D款）</t>
    <phoneticPr fontId="37" type="noConversion"/>
  </si>
  <si>
    <t>BRTCT831D</t>
    <phoneticPr fontId="37" type="noConversion"/>
  </si>
  <si>
    <t>BROFIX® BRTCT831D Twist-cap Pipette Tweezers，Single specification</t>
    <phoneticPr fontId="37" type="noConversion"/>
  </si>
  <si>
    <t>BROFIX® BRTCT828A Twist-cap Pipette Tweezers，Single specification</t>
    <phoneticPr fontId="37" type="noConversion"/>
  </si>
  <si>
    <t>BROFIX® BRTCT829B Twist-cap Pipette Tweezers，Dual specification</t>
    <phoneticPr fontId="37" type="noConversion"/>
  </si>
  <si>
    <t>BROFIX® BRTCT830C Twist-cap Pipette Tweezers，Single specification</t>
    <phoneticPr fontId="37" type="noConversion"/>
  </si>
  <si>
    <t>百宝箱</t>
    <phoneticPr fontId="37" type="noConversion"/>
  </si>
  <si>
    <t>分子</t>
    <phoneticPr fontId="37" type="noConversion"/>
  </si>
  <si>
    <t>免疫</t>
    <phoneticPr fontId="37" type="noConversion"/>
  </si>
  <si>
    <t>BIOFIX分子百宝箱</t>
    <phoneticPr fontId="37" type="noConversion"/>
  </si>
  <si>
    <t>BIOFIX免疫百宝箱</t>
    <phoneticPr fontId="37" type="noConversion"/>
  </si>
  <si>
    <t>APH998</t>
    <phoneticPr fontId="37" type="noConversion"/>
  </si>
  <si>
    <t>APH999</t>
    <phoneticPr fontId="37" type="noConversion"/>
  </si>
  <si>
    <t>一箱包含各类BROFIX专利创新产品，从研发到生产，省之又省，应有尽有！急用无忧！</t>
    <phoneticPr fontId="37" type="noConversion"/>
  </si>
  <si>
    <t>分子百宝箱</t>
    <phoneticPr fontId="37" type="noConversion"/>
  </si>
  <si>
    <t>免疫百宝箱</t>
    <phoneticPr fontId="37" type="noConversion"/>
  </si>
  <si>
    <t>人工学设计，适宜常规冻存管系列</t>
    <phoneticPr fontId="37" type="noConversion"/>
  </si>
  <si>
    <t>摇床</t>
    <phoneticPr fontId="37" type="noConversion"/>
  </si>
  <si>
    <t>圆周</t>
    <phoneticPr fontId="37" type="noConversion"/>
  </si>
  <si>
    <t>3D</t>
    <phoneticPr fontId="37" type="noConversion"/>
  </si>
  <si>
    <t>翘板</t>
    <phoneticPr fontId="37" type="noConversion"/>
  </si>
  <si>
    <t>行星重载圆周摇床，PETG材质耐酸碱高韧性阻燃，带常规、标准TYPE-C充电口，带可充电池，默认透明橙色，颜色可选</t>
    <phoneticPr fontId="37" type="noConversion"/>
  </si>
  <si>
    <t>3D摇床，PETG材质耐酸碱高韧性阻燃，带常规、标准TYPE-C充电口，带可充电池，默认透明橙色，颜色可选</t>
    <phoneticPr fontId="37" type="noConversion"/>
  </si>
  <si>
    <t>翘板摇床，PETG材质耐酸碱高韧性阻燃，带常规、标准TYPE-C充电口，带可充电池，默认透明橙色，颜色可选</t>
    <phoneticPr fontId="37" type="noConversion"/>
  </si>
  <si>
    <t>多功能盒（1000μL移液吸头）</t>
    <phoneticPr fontId="37" type="noConversion"/>
  </si>
  <si>
    <t>摇床B款</t>
    <phoneticPr fontId="37" type="noConversion"/>
  </si>
  <si>
    <t>摇床A款</t>
    <phoneticPr fontId="37" type="noConversion"/>
  </si>
  <si>
    <t>摇床C款</t>
    <phoneticPr fontId="37" type="noConversion"/>
  </si>
  <si>
    <t>，</t>
    <phoneticPr fontId="37" type="noConversion"/>
  </si>
  <si>
    <t>；</t>
    <phoneticPr fontId="37" type="noConversion"/>
  </si>
  <si>
    <t>样品促销活动专用</t>
    <phoneticPr fontId="37" type="noConversion"/>
  </si>
  <si>
    <t>综合描述</t>
    <phoneticPr fontId="37" type="noConversion"/>
  </si>
  <si>
    <t>元/</t>
    <phoneticPr fontId="37" type="noConversion"/>
  </si>
  <si>
    <t>江苏省苏州市高新区枫运路8号2幢3层，周先生1XXXXXXXXXX</t>
    <phoneticPr fontId="33" type="noConversion"/>
  </si>
  <si>
    <t>货号</t>
    <phoneticPr fontId="37" type="noConversion"/>
  </si>
  <si>
    <t>（</t>
    <phoneticPr fontId="37" type="noConversion"/>
  </si>
  <si>
    <t>）</t>
    <phoneticPr fontId="37" type="noConversion"/>
  </si>
  <si>
    <t>：</t>
    <phoneticPr fontId="37" type="noConversion"/>
  </si>
  <si>
    <t>人工学设计，适宜SBS管架冻存管系列</t>
    <phoneticPr fontId="37" type="noConversion"/>
  </si>
  <si>
    <t>1套/箱</t>
    <phoneticPr fontId="37" type="noConversion"/>
  </si>
  <si>
    <t>分离加长式，10uL规格</t>
    <phoneticPr fontId="37" type="noConversion"/>
  </si>
  <si>
    <t>分离加长式，200uL规格</t>
    <phoneticPr fontId="37" type="noConversion"/>
  </si>
  <si>
    <t>96个/盒，10盒/中盒，5中盒/箱</t>
    <phoneticPr fontId="37" type="noConversion"/>
  </si>
  <si>
    <t>翻盖加长加厚式，1000uL规格,PETG材质耐酸碱高韧性阻燃</t>
    <phoneticPr fontId="37" type="noConversion"/>
  </si>
  <si>
    <t>翻盖加长加厚式，10uL规格,PETG材质耐酸碱高韧性阻燃</t>
    <phoneticPr fontId="37" type="noConversion"/>
  </si>
  <si>
    <t>翻盖加长加厚式，200uL规格,PETG材质耐酸碱高韧性阻燃</t>
    <phoneticPr fontId="37" type="noConversion"/>
  </si>
  <si>
    <t>ADU10B</t>
    <phoneticPr fontId="37" type="noConversion"/>
  </si>
  <si>
    <t>多功能盒（200μL黄色移液吸头）</t>
    <phoneticPr fontId="37" type="noConversion"/>
  </si>
  <si>
    <t>200μL黄色移液吸头</t>
    <phoneticPr fontId="37" type="noConversion"/>
  </si>
  <si>
    <t>200ul黄色袋装</t>
    <phoneticPr fontId="37" type="noConversion"/>
  </si>
  <si>
    <t>集成以下功能移液器维修工具、离心管开盖器、水平仪、温度计、铲冰刀（可收纳）、高盖八连管开盖器、低盖八连管开盖器、封板膜刮刀、手机/平板支架</t>
    <phoneticPr fontId="37" type="noConversion"/>
  </si>
  <si>
    <t>0.2mL 96孔半裙边PCR板</t>
    <phoneticPr fontId="37" type="noConversion"/>
  </si>
  <si>
    <t>透明款96孔半裙边A12切角标识</t>
    <phoneticPr fontId="37" type="noConversion"/>
  </si>
  <si>
    <t>10块/盒，12盒/箱</t>
    <phoneticPr fontId="37" type="noConversion"/>
  </si>
  <si>
    <t>右切角透明96孔圆孔</t>
    <phoneticPr fontId="37" type="noConversion"/>
  </si>
  <si>
    <t>10块/袋,10袋/箱</t>
    <phoneticPr fontId="37" type="noConversion"/>
  </si>
  <si>
    <t>96孔免穿刺TPE盖垫（方孔）</t>
    <phoneticPr fontId="37" type="noConversion"/>
  </si>
  <si>
    <t>100片/盒</t>
    <phoneticPr fontId="37" type="noConversion"/>
  </si>
  <si>
    <t>125套/盒,12盒/箱</t>
    <phoneticPr fontId="37" type="noConversion"/>
  </si>
  <si>
    <t>0.1mL PCR 8联管+盖</t>
    <phoneticPr fontId="37" type="noConversion"/>
  </si>
  <si>
    <t>1000个/袋，1袋/盒</t>
    <phoneticPr fontId="37" type="noConversion"/>
  </si>
  <si>
    <t>500个/袋,10袋/箱</t>
    <phoneticPr fontId="37" type="noConversion"/>
  </si>
  <si>
    <t>500个/袋,2袋/盒,10盒/箱</t>
    <phoneticPr fontId="37" type="noConversion"/>
  </si>
  <si>
    <t>500套/袋，10袋/箱</t>
    <phoneticPr fontId="37" type="noConversion"/>
  </si>
  <si>
    <t>单细胞悬液制备器（40μm研磨细胞筛）</t>
    <phoneticPr fontId="37" type="noConversion"/>
  </si>
  <si>
    <t>1个/袋，50袋/箱</t>
    <phoneticPr fontId="37" type="noConversion"/>
  </si>
  <si>
    <t>1ml血清移液管</t>
    <phoneticPr fontId="37" type="noConversion"/>
  </si>
  <si>
    <t xml:space="preserve"> 100支/袋，10袋/箱</t>
    <phoneticPr fontId="37" type="noConversion"/>
  </si>
  <si>
    <t>6孔平底TC处理培养板</t>
    <phoneticPr fontId="37" type="noConversion"/>
  </si>
  <si>
    <t>1块/袋，50袋/箱</t>
    <phoneticPr fontId="37" type="noConversion"/>
  </si>
  <si>
    <t>1块/袋，100袋/箱</t>
    <phoneticPr fontId="37" type="noConversion"/>
  </si>
  <si>
    <t>20个/袋，25袋/箱</t>
    <phoneticPr fontId="37" type="noConversion"/>
  </si>
  <si>
    <t>20个/袋,25袋/箱</t>
    <phoneticPr fontId="37" type="noConversion"/>
  </si>
  <si>
    <t>10个/袋,30袋/箱</t>
    <phoneticPr fontId="37" type="noConversion"/>
  </si>
  <si>
    <t>5个/袋，12袋/箱</t>
    <phoneticPr fontId="37" type="noConversion"/>
  </si>
  <si>
    <t>10个/袋，20袋/箱</t>
    <phoneticPr fontId="37" type="noConversion"/>
  </si>
  <si>
    <t>5个/袋，20袋/箱</t>
    <phoneticPr fontId="37" type="noConversion"/>
  </si>
  <si>
    <t>5个/袋，5袋/箱</t>
    <phoneticPr fontId="37" type="noConversion"/>
  </si>
  <si>
    <t>5个/袋，10袋/箱</t>
    <phoneticPr fontId="37" type="noConversion"/>
  </si>
  <si>
    <t>96通道全自动通用型移液工作站</t>
    <phoneticPr fontId="37" type="noConversion"/>
  </si>
  <si>
    <t>耗材开放，可拆移液针DIY，无损取放，384移液功能，人体学设计</t>
    <phoneticPr fontId="37" type="noConversion"/>
  </si>
  <si>
    <t>1套/箱</t>
    <phoneticPr fontId="37" type="noConversion"/>
  </si>
  <si>
    <t>封闭移液，开放模块，耐高压，可定制</t>
    <phoneticPr fontId="37" type="noConversion"/>
  </si>
  <si>
    <t>注射式反应器</t>
    <phoneticPr fontId="37" type="noConversion"/>
  </si>
  <si>
    <t>分离式分子磁力架</t>
    <phoneticPr fontId="37" type="noConversion"/>
  </si>
  <si>
    <t>ACBETC225S</t>
    <phoneticPr fontId="37" type="noConversion"/>
  </si>
  <si>
    <t>ACD35S</t>
    <phoneticPr fontId="37" type="noConversion"/>
  </si>
  <si>
    <t>ACPTC384S</t>
    <phoneticPr fontId="37" type="noConversion"/>
  </si>
  <si>
    <t>APU22A1SV96T</t>
    <phoneticPr fontId="37" type="noConversion"/>
  </si>
  <si>
    <t>层</t>
    <phoneticPr fontId="37" type="noConversion"/>
  </si>
  <si>
    <t>分离式细胞分选磁力架</t>
    <phoneticPr fontId="37" type="noConversion"/>
  </si>
  <si>
    <t>MSRCC9N</t>
    <phoneticPr fontId="37" type="noConversion"/>
  </si>
  <si>
    <t>国标实测9000高斯以上，兼容0.2/0.6/1/1.5/2/5/10/15mL试管,磁选管，流式管等，镂空分离式设计可组装</t>
    <phoneticPr fontId="37" type="noConversion"/>
  </si>
  <si>
    <t>BROFIX® MSRCC9N Magnetic tube rack</t>
    <phoneticPr fontId="37" type="noConversion"/>
  </si>
  <si>
    <t>分离式细胞磁力架</t>
    <phoneticPr fontId="37" type="noConversion"/>
  </si>
  <si>
    <t>多功能双移液槽10ul加长无菌盒装</t>
    <phoneticPr fontId="37" type="noConversion"/>
  </si>
  <si>
    <t>多功能双移液槽10ul加长无菌滤芯盒装</t>
    <phoneticPr fontId="37" type="noConversion"/>
  </si>
  <si>
    <t>多功能双移液槽10ul加长无菌低吸附盒装</t>
    <phoneticPr fontId="37" type="noConversion"/>
  </si>
  <si>
    <t>多功能双移液槽10ul加长无菌滤芯低吸附盒装</t>
    <phoneticPr fontId="37" type="noConversion"/>
  </si>
  <si>
    <t>多功能双移液槽20ul无菌盒装</t>
    <phoneticPr fontId="37" type="noConversion"/>
  </si>
  <si>
    <t>多功能双移液槽20ul无菌滤芯盒装</t>
    <phoneticPr fontId="37" type="noConversion"/>
  </si>
  <si>
    <t>多功能双移液槽20ul无菌低吸附盒装</t>
    <phoneticPr fontId="37" type="noConversion"/>
  </si>
  <si>
    <t>多功能双移液槽20ul无菌滤芯低吸附盒装</t>
    <phoneticPr fontId="37" type="noConversion"/>
  </si>
  <si>
    <t>多功能双移液槽1000ul无菌盒装</t>
    <phoneticPr fontId="37" type="noConversion"/>
  </si>
  <si>
    <t>多功能双移液槽1000ul无菌滤芯盒装</t>
    <phoneticPr fontId="37" type="noConversion"/>
  </si>
  <si>
    <t>多功能双移液槽1000ul无菌低吸附盒装</t>
    <phoneticPr fontId="37" type="noConversion"/>
  </si>
  <si>
    <t>多功能双移液槽1000ul无菌滤芯低吸附盒装</t>
    <phoneticPr fontId="37" type="noConversion"/>
  </si>
  <si>
    <t>多功能双移液槽1000ul蓝色无菌盒装</t>
    <phoneticPr fontId="37" type="noConversion"/>
  </si>
  <si>
    <t>多功能双移液槽1000ul蓝色无菌滤芯盒装</t>
    <phoneticPr fontId="37" type="noConversion"/>
  </si>
  <si>
    <t>多功能双移液槽1000ul蓝色无菌低吸附盒装</t>
    <phoneticPr fontId="37" type="noConversion"/>
  </si>
  <si>
    <t>多功能双移液槽1000ul蓝色无菌滤芯低吸附盒装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</si>
</sst>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$-409]* #,##0.00_ ;_-[$$-409]* \-#,##0.00\ ;_-[$$-409]* &quot;-&quot;??_ ;_-@_ "/>
    <numFmt numFmtId="177" formatCode="_-[$$-409]* #,##0.0000_ ;_-[$$-409]* \-#,##0.0000\ ;_-[$$-409]* &quot;-&quot;??_ ;_-@_ "/>
    <numFmt numFmtId="178" formatCode="_ \¥* #,##0.00_ ;_ \¥* \-#,##0.00_ ;_ \¥* &quot;-&quot;??_ ;_ @_ "/>
    <numFmt numFmtId="179" formatCode="0_);[Red]\(0\)"/>
    <numFmt numFmtId="180" formatCode="0.00_ "/>
    <numFmt numFmtId="181" formatCode="0.0_);[Red]\(0.0\)"/>
    <numFmt numFmtId="182" formatCode="\¥#,##0.00_);[Red]\(\¥#,##0.00\)"/>
    <numFmt numFmtId="183" formatCode="0.00_);\(0.00\)"/>
  </numFmts>
  <fonts count="90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24"/>
      <color theme="0"/>
      <name val="Microsoft YaHei UI"/>
      <family val="2"/>
      <charset val="134"/>
    </font>
    <font>
      <b/>
      <sz val="22"/>
      <color theme="0"/>
      <name val="Microsoft YaHei"/>
      <charset val="134"/>
    </font>
    <font>
      <b/>
      <sz val="18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b/>
      <sz val="28"/>
      <color rgb="FF5A5A5A"/>
      <name val="等线"/>
      <family val="3"/>
      <charset val="134"/>
    </font>
    <font>
      <b/>
      <sz val="36"/>
      <name val="等线"/>
      <family val="3"/>
      <charset val="134"/>
      <scheme val="minor"/>
    </font>
    <font>
      <b/>
      <sz val="28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6"/>
      <color theme="7" tint="-0.249977111117893"/>
      <name val="仿宋"/>
      <family val="3"/>
      <charset val="134"/>
    </font>
    <font>
      <b/>
      <sz val="10"/>
      <color theme="7" tint="-0.249977111117893"/>
      <name val="仿宋"/>
      <family val="3"/>
      <charset val="134"/>
    </font>
    <font>
      <b/>
      <sz val="18"/>
      <color theme="7" tint="-0.249977111117893"/>
      <name val="宋体"/>
      <family val="3"/>
      <charset val="134"/>
    </font>
    <font>
      <b/>
      <sz val="11"/>
      <color theme="7" tint="-0.249977111117893"/>
      <name val="宋体"/>
      <family val="3"/>
      <charset val="134"/>
    </font>
    <font>
      <b/>
      <sz val="20"/>
      <color theme="1"/>
      <name val="仿宋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b/>
      <sz val="24"/>
      <color rgb="FFFF0000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  <font>
      <b/>
      <sz val="14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4"/>
      <color rgb="FFFF0000"/>
      <name val="等线"/>
      <family val="3"/>
      <charset val="134"/>
      <scheme val="minor"/>
    </font>
    <font>
      <sz val="22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8"/>
      <color theme="0"/>
      <name val="宋体"/>
      <family val="3"/>
      <charset val="134"/>
    </font>
    <font>
      <b/>
      <sz val="14"/>
      <color theme="7" tint="-0.249977111117893"/>
      <name val="宋体"/>
      <family val="3"/>
      <charset val="134"/>
    </font>
    <font>
      <b/>
      <sz val="11"/>
      <color theme="7" tint="-0.249977111117893"/>
      <name val="Calibri"/>
      <family val="2"/>
    </font>
    <font>
      <b/>
      <vertAlign val="superscript"/>
      <sz val="11"/>
      <color theme="7" tint="-0.249977111117893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8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b/>
      <sz val="9"/>
      <color theme="1"/>
      <name val="等线"/>
      <family val="3"/>
      <charset val="134"/>
      <scheme val="minor"/>
    </font>
    <font>
      <sz val="9"/>
      <name val="黑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Calibri"/>
      <family val="2"/>
    </font>
    <font>
      <vertAlign val="superscript"/>
      <sz val="9"/>
      <color theme="1"/>
      <name val="黑体"/>
      <family val="3"/>
      <charset val="134"/>
    </font>
    <font>
      <sz val="12"/>
      <name val="黑体"/>
      <family val="3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  <scheme val="minor"/>
    </font>
    <font>
      <b/>
      <sz val="9"/>
      <name val="微软雅黑"/>
      <family val="2"/>
      <charset val="134"/>
    </font>
    <font>
      <b/>
      <sz val="20"/>
      <color theme="7" tint="-0.249977111117893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0.5"/>
      <name val="Arial"/>
      <family val="2"/>
    </font>
    <font>
      <sz val="10.5"/>
      <name val="Arial"/>
      <family val="2"/>
    </font>
    <font>
      <sz val="10.5"/>
      <name val="宋体"/>
      <family val="3"/>
      <charset val="134"/>
    </font>
    <font>
      <sz val="10.5"/>
      <name val="宋体"/>
      <family val="2"/>
      <charset val="134"/>
    </font>
    <font>
      <sz val="12"/>
      <name val="Arial"/>
      <family val="2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9"/>
      <name val="黑体"/>
      <family val="3"/>
      <charset val="134"/>
    </font>
    <font>
      <b/>
      <sz val="20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12"/>
      <name val="Arial"/>
      <family val="2"/>
    </font>
    <font>
      <b/>
      <sz val="18"/>
      <color rgb="FFFF6600"/>
      <name val="等线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0.5"/>
      <name val="宋体"/>
      <family val="3"/>
      <charset val="134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rgb="FF000000"/>
      <name val="宋体"/>
      <family val="2"/>
      <charset val="134"/>
    </font>
    <font>
      <sz val="9.5"/>
      <color theme="1"/>
      <name val="宋体"/>
      <family val="2"/>
      <charset val="134"/>
    </font>
    <font>
      <b/>
      <sz val="20"/>
      <name val="仿宋"/>
      <family val="3"/>
      <charset val="134"/>
    </font>
    <font>
      <b/>
      <sz val="14"/>
      <name val="仿宋"/>
      <family val="3"/>
      <charset val="134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8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rgb="FFCE02B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2EE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83EB3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9" tint="0.59999389629810485"/>
        </stop>
        <stop position="0.5">
          <color theme="5" tint="0.39988402966399123"/>
        </stop>
        <stop position="1">
          <color theme="9" tint="0.59999389629810485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DD7D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A77E"/>
        <bgColor indexed="64"/>
      </patternFill>
    </fill>
    <fill>
      <patternFill patternType="solid">
        <fgColor rgb="FFF9C47D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4DD353"/>
        <bgColor indexed="64"/>
      </patternFill>
    </fill>
    <fill>
      <patternFill patternType="solid">
        <fgColor rgb="FF60C55B"/>
        <bgColor indexed="64"/>
      </patternFill>
    </fill>
    <fill>
      <patternFill patternType="solid">
        <fgColor rgb="FFCFC651"/>
        <bgColor indexed="64"/>
      </patternFill>
    </fill>
    <fill>
      <patternFill patternType="solid">
        <fgColor rgb="FF96CD53"/>
        <bgColor indexed="64"/>
      </patternFill>
    </fill>
    <fill>
      <patternFill patternType="solid">
        <fgColor rgb="FFC1DA46"/>
        <bgColor indexed="64"/>
      </patternFill>
    </fill>
    <fill>
      <patternFill patternType="solid">
        <fgColor rgb="FFF9BE7D"/>
        <bgColor indexed="64"/>
      </patternFill>
    </fill>
    <fill>
      <patternFill patternType="solid">
        <fgColor rgb="FFB2CB5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2274A1"/>
      </left>
      <right/>
      <top style="thin">
        <color rgb="FF2274A1"/>
      </top>
      <bottom style="thin">
        <color rgb="FF2274A1"/>
      </bottom>
      <diagonal/>
    </border>
    <border>
      <left/>
      <right/>
      <top style="thin">
        <color rgb="FF2274A1"/>
      </top>
      <bottom style="thin">
        <color rgb="FF2274A1"/>
      </bottom>
      <diagonal/>
    </border>
    <border>
      <left style="thin">
        <color theme="0"/>
      </left>
      <right/>
      <top style="thin">
        <color rgb="FF2274A1"/>
      </top>
      <bottom/>
      <diagonal/>
    </border>
    <border>
      <left/>
      <right/>
      <top style="thin">
        <color rgb="FF2274A1"/>
      </top>
      <bottom/>
      <diagonal/>
    </border>
    <border>
      <left/>
      <right style="thin">
        <color theme="0"/>
      </right>
      <top style="thin">
        <color rgb="FF2274A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rgb="FF2274A1"/>
      </right>
      <top style="thin">
        <color rgb="FF2274A1"/>
      </top>
      <bottom style="thin">
        <color rgb="FF2274A1"/>
      </bottom>
      <diagonal/>
    </border>
    <border>
      <left style="thin">
        <color rgb="FF2274A1"/>
      </left>
      <right/>
      <top/>
      <bottom/>
      <diagonal/>
    </border>
    <border>
      <left/>
      <right style="thin">
        <color rgb="FF2274A1"/>
      </right>
      <top style="thin">
        <color rgb="FF2274A1"/>
      </top>
      <bottom/>
      <diagonal/>
    </border>
    <border>
      <left style="thin">
        <color rgb="FF2274A1"/>
      </left>
      <right/>
      <top style="thin">
        <color rgb="FF2274A1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n">
        <color rgb="FF2274A1"/>
      </right>
      <top/>
      <bottom/>
      <diagonal/>
    </border>
    <border>
      <left style="thin">
        <color rgb="FF2274A1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6" fontId="38" fillId="0" borderId="0"/>
    <xf numFmtId="0" fontId="43" fillId="68" borderId="0" applyNumberFormat="0" applyBorder="0" applyAlignment="0" applyProtection="0">
      <alignment vertical="center"/>
    </xf>
    <xf numFmtId="0" fontId="44" fillId="0" borderId="0"/>
    <xf numFmtId="176" fontId="38" fillId="0" borderId="0"/>
  </cellStyleXfs>
  <cellXfs count="521">
    <xf numFmtId="0" fontId="0" fillId="0" borderId="0" xfId="0"/>
    <xf numFmtId="0" fontId="1" fillId="0" borderId="0" xfId="0" applyFont="1"/>
    <xf numFmtId="0" fontId="1" fillId="3" borderId="6" xfId="1" applyFont="1" applyFill="1" applyBorder="1" applyAlignment="1">
      <alignment horizontal="center" vertical="center" wrapText="1"/>
    </xf>
    <xf numFmtId="0" fontId="1" fillId="4" borderId="6" xfId="1" applyFont="1" applyFill="1" applyBorder="1" applyAlignment="1">
      <alignment horizontal="center" vertical="center" wrapText="1"/>
    </xf>
    <xf numFmtId="0" fontId="1" fillId="6" borderId="6" xfId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4" fillId="9" borderId="6" xfId="1" applyFont="1" applyFill="1" applyBorder="1" applyAlignment="1">
      <alignment horizontal="center" vertical="center" wrapText="1"/>
    </xf>
    <xf numFmtId="0" fontId="4" fillId="10" borderId="6" xfId="1" applyFont="1" applyFill="1" applyBorder="1" applyAlignment="1">
      <alignment horizontal="center" vertical="center" wrapText="1"/>
    </xf>
    <xf numFmtId="0" fontId="4" fillId="11" borderId="6" xfId="1" applyFont="1" applyFill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 wrapText="1"/>
    </xf>
    <xf numFmtId="0" fontId="4" fillId="13" borderId="6" xfId="1" applyFont="1" applyFill="1" applyBorder="1" applyAlignment="1">
      <alignment horizontal="center" vertical="center" wrapText="1"/>
    </xf>
    <xf numFmtId="0" fontId="4" fillId="14" borderId="6" xfId="1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1" applyBorder="1" applyAlignment="1"/>
    <xf numFmtId="0" fontId="2" fillId="4" borderId="0" xfId="3" applyFont="1" applyFill="1" applyAlignment="1">
      <alignment horizontal="center" vertical="center" wrapText="1"/>
    </xf>
    <xf numFmtId="0" fontId="2" fillId="17" borderId="10" xfId="3" applyFont="1" applyFill="1" applyBorder="1" applyAlignment="1">
      <alignment horizontal="center" vertical="center" wrapText="1"/>
    </xf>
    <xf numFmtId="0" fontId="1" fillId="19" borderId="6" xfId="1" applyFont="1" applyFill="1" applyBorder="1" applyAlignment="1">
      <alignment horizontal="center" vertical="center" wrapText="1"/>
    </xf>
    <xf numFmtId="0" fontId="1" fillId="17" borderId="6" xfId="1" applyFont="1" applyFill="1" applyBorder="1" applyAlignment="1">
      <alignment horizontal="center" vertical="center" wrapText="1"/>
    </xf>
    <xf numFmtId="0" fontId="1" fillId="18" borderId="6" xfId="1" applyFont="1" applyFill="1" applyBorder="1" applyAlignment="1">
      <alignment horizontal="center" vertical="center" wrapText="1"/>
    </xf>
    <xf numFmtId="0" fontId="4" fillId="20" borderId="6" xfId="1" applyFont="1" applyFill="1" applyBorder="1" applyAlignment="1">
      <alignment horizontal="center" vertical="center" wrapText="1"/>
    </xf>
    <xf numFmtId="0" fontId="4" fillId="21" borderId="6" xfId="1" applyFont="1" applyFill="1" applyBorder="1" applyAlignment="1">
      <alignment horizontal="center" vertical="center" wrapText="1"/>
    </xf>
    <xf numFmtId="0" fontId="4" fillId="22" borderId="6" xfId="1" applyFont="1" applyFill="1" applyBorder="1" applyAlignment="1">
      <alignment horizontal="center" vertical="center" wrapText="1"/>
    </xf>
    <xf numFmtId="0" fontId="4" fillId="19" borderId="6" xfId="1" applyFont="1" applyFill="1" applyBorder="1" applyAlignment="1">
      <alignment horizontal="center" vertical="center" wrapText="1"/>
    </xf>
    <xf numFmtId="0" fontId="4" fillId="23" borderId="6" xfId="1" applyFont="1" applyFill="1" applyBorder="1" applyAlignment="1">
      <alignment horizontal="center" vertical="center" wrapText="1"/>
    </xf>
    <xf numFmtId="0" fontId="4" fillId="24" borderId="6" xfId="1" applyFont="1" applyFill="1" applyBorder="1" applyAlignment="1">
      <alignment horizontal="center" vertical="center" wrapText="1"/>
    </xf>
    <xf numFmtId="0" fontId="4" fillId="25" borderId="6" xfId="1" applyFont="1" applyFill="1" applyBorder="1" applyAlignment="1">
      <alignment horizontal="center" vertical="center" wrapText="1"/>
    </xf>
    <xf numFmtId="0" fontId="4" fillId="26" borderId="6" xfId="1" applyFont="1" applyFill="1" applyBorder="1" applyAlignment="1">
      <alignment horizontal="center" vertical="center" wrapText="1"/>
    </xf>
    <xf numFmtId="0" fontId="2" fillId="27" borderId="8" xfId="3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28" borderId="0" xfId="3" applyFont="1" applyFill="1" applyAlignment="1">
      <alignment horizontal="center" vertical="center" wrapText="1"/>
    </xf>
    <xf numFmtId="0" fontId="2" fillId="29" borderId="8" xfId="3" applyFont="1" applyFill="1" applyBorder="1" applyAlignment="1">
      <alignment vertical="center" wrapText="1"/>
    </xf>
    <xf numFmtId="0" fontId="2" fillId="30" borderId="8" xfId="3" applyFont="1" applyFill="1" applyBorder="1" applyAlignment="1">
      <alignment vertical="center" wrapText="1"/>
    </xf>
    <xf numFmtId="0" fontId="2" fillId="31" borderId="8" xfId="3" applyFont="1" applyFill="1" applyBorder="1" applyAlignment="1">
      <alignment vertical="center" wrapText="1"/>
    </xf>
    <xf numFmtId="0" fontId="1" fillId="28" borderId="6" xfId="1" applyFont="1" applyFill="1" applyBorder="1" applyAlignment="1">
      <alignment horizontal="center" vertical="center" wrapText="1"/>
    </xf>
    <xf numFmtId="0" fontId="1" fillId="33" borderId="6" xfId="1" applyFont="1" applyFill="1" applyBorder="1" applyAlignment="1">
      <alignment horizontal="center" vertical="center" wrapText="1"/>
    </xf>
    <xf numFmtId="0" fontId="1" fillId="30" borderId="6" xfId="1" applyFont="1" applyFill="1" applyBorder="1" applyAlignment="1">
      <alignment horizontal="center" vertical="center" wrapText="1"/>
    </xf>
    <xf numFmtId="0" fontId="4" fillId="34" borderId="6" xfId="1" applyFont="1" applyFill="1" applyBorder="1" applyAlignment="1">
      <alignment horizontal="center" vertical="center" wrapText="1"/>
    </xf>
    <xf numFmtId="0" fontId="4" fillId="35" borderId="6" xfId="1" applyFont="1" applyFill="1" applyBorder="1" applyAlignment="1">
      <alignment horizontal="center" vertical="center" wrapText="1"/>
    </xf>
    <xf numFmtId="0" fontId="4" fillId="36" borderId="6" xfId="1" applyFont="1" applyFill="1" applyBorder="1" applyAlignment="1">
      <alignment horizontal="center" vertical="center" wrapText="1"/>
    </xf>
    <xf numFmtId="0" fontId="4" fillId="37" borderId="6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0" fontId="10" fillId="52" borderId="22" xfId="0" applyFont="1" applyFill="1" applyBorder="1" applyAlignment="1">
      <alignment horizontal="left" vertical="center"/>
    </xf>
    <xf numFmtId="0" fontId="11" fillId="52" borderId="22" xfId="0" applyFont="1" applyFill="1" applyBorder="1" applyAlignment="1">
      <alignment horizontal="left" vertical="center" wrapText="1"/>
    </xf>
    <xf numFmtId="0" fontId="12" fillId="52" borderId="22" xfId="0" applyFont="1" applyFill="1" applyBorder="1" applyAlignment="1">
      <alignment horizontal="right" vertical="center" wrapText="1"/>
    </xf>
    <xf numFmtId="0" fontId="12" fillId="52" borderId="22" xfId="0" applyFont="1" applyFill="1" applyBorder="1" applyAlignment="1">
      <alignment horizontal="center" vertical="center" wrapText="1"/>
    </xf>
    <xf numFmtId="0" fontId="12" fillId="52" borderId="22" xfId="0" applyFont="1" applyFill="1" applyBorder="1" applyAlignment="1">
      <alignment horizontal="center" vertical="center"/>
    </xf>
    <xf numFmtId="0" fontId="13" fillId="52" borderId="22" xfId="0" applyFont="1" applyFill="1" applyBorder="1" applyAlignment="1">
      <alignment horizontal="center" vertical="center" wrapText="1"/>
    </xf>
    <xf numFmtId="0" fontId="15" fillId="53" borderId="24" xfId="0" applyFont="1" applyFill="1" applyBorder="1" applyAlignment="1">
      <alignment horizontal="right" vertical="center"/>
    </xf>
    <xf numFmtId="0" fontId="16" fillId="53" borderId="22" xfId="0" applyFont="1" applyFill="1" applyBorder="1" applyAlignment="1">
      <alignment horizontal="center" vertical="center"/>
    </xf>
    <xf numFmtId="0" fontId="1" fillId="53" borderId="22" xfId="0" applyFont="1" applyFill="1" applyBorder="1" applyAlignment="1">
      <alignment horizontal="left" vertical="center"/>
    </xf>
    <xf numFmtId="0" fontId="1" fillId="53" borderId="22" xfId="0" applyFont="1" applyFill="1" applyBorder="1" applyAlignment="1">
      <alignment horizontal="right" vertical="center"/>
    </xf>
    <xf numFmtId="0" fontId="1" fillId="52" borderId="25" xfId="0" applyFont="1" applyFill="1" applyBorder="1" applyAlignment="1">
      <alignment horizontal="center" vertical="center"/>
    </xf>
    <xf numFmtId="0" fontId="15" fillId="53" borderId="22" xfId="0" applyFont="1" applyFill="1" applyBorder="1" applyAlignment="1">
      <alignment horizontal="right" vertical="center"/>
    </xf>
    <xf numFmtId="0" fontId="1" fillId="52" borderId="22" xfId="0" applyFont="1" applyFill="1" applyBorder="1" applyAlignment="1">
      <alignment horizontal="center" vertical="center"/>
    </xf>
    <xf numFmtId="0" fontId="17" fillId="53" borderId="22" xfId="0" applyFont="1" applyFill="1" applyBorder="1" applyAlignment="1">
      <alignment horizontal="center" vertical="center"/>
    </xf>
    <xf numFmtId="0" fontId="18" fillId="53" borderId="22" xfId="0" applyFont="1" applyFill="1" applyBorder="1" applyAlignment="1">
      <alignment horizontal="center" vertical="center"/>
    </xf>
    <xf numFmtId="0" fontId="13" fillId="21" borderId="29" xfId="0" applyFont="1" applyFill="1" applyBorder="1" applyAlignment="1">
      <alignment horizontal="center" vertical="center" wrapText="1"/>
    </xf>
    <xf numFmtId="0" fontId="13" fillId="21" borderId="23" xfId="0" applyFont="1" applyFill="1" applyBorder="1" applyAlignment="1">
      <alignment horizontal="center" vertical="center" wrapText="1"/>
    </xf>
    <xf numFmtId="0" fontId="13" fillId="18" borderId="29" xfId="0" applyFont="1" applyFill="1" applyBorder="1" applyAlignment="1">
      <alignment horizontal="center" vertical="center" wrapText="1"/>
    </xf>
    <xf numFmtId="0" fontId="1" fillId="53" borderId="22" xfId="0" applyFont="1" applyFill="1" applyBorder="1" applyAlignment="1">
      <alignment horizontal="center" vertical="center"/>
    </xf>
    <xf numFmtId="0" fontId="1" fillId="21" borderId="25" xfId="0" applyFont="1" applyFill="1" applyBorder="1" applyAlignment="1">
      <alignment horizontal="center" vertical="center"/>
    </xf>
    <xf numFmtId="0" fontId="1" fillId="18" borderId="25" xfId="0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horizontal="center" vertical="center"/>
    </xf>
    <xf numFmtId="0" fontId="1" fillId="21" borderId="22" xfId="0" applyFont="1" applyFill="1" applyBorder="1" applyAlignment="1">
      <alignment horizontal="center" vertical="center"/>
    </xf>
    <xf numFmtId="0" fontId="13" fillId="18" borderId="23" xfId="0" applyFont="1" applyFill="1" applyBorder="1" applyAlignment="1">
      <alignment horizontal="center" vertical="center" wrapText="1"/>
    </xf>
    <xf numFmtId="0" fontId="13" fillId="18" borderId="27" xfId="0" applyFont="1" applyFill="1" applyBorder="1" applyAlignment="1">
      <alignment horizontal="center" vertical="center" wrapText="1"/>
    </xf>
    <xf numFmtId="0" fontId="13" fillId="52" borderId="24" xfId="0" applyFont="1" applyFill="1" applyBorder="1" applyAlignment="1">
      <alignment horizontal="center" vertical="center"/>
    </xf>
    <xf numFmtId="0" fontId="19" fillId="53" borderId="2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1" fillId="53" borderId="22" xfId="0" applyFont="1" applyFill="1" applyBorder="1" applyAlignment="1">
      <alignment horizontal="right" vertical="center"/>
    </xf>
    <xf numFmtId="0" fontId="4" fillId="53" borderId="22" xfId="0" applyFont="1" applyFill="1" applyBorder="1" applyAlignment="1">
      <alignment horizontal="right" vertical="center"/>
    </xf>
    <xf numFmtId="0" fontId="4" fillId="53" borderId="22" xfId="0" applyFont="1" applyFill="1" applyBorder="1" applyAlignment="1">
      <alignment horizontal="center" vertical="center"/>
    </xf>
    <xf numFmtId="0" fontId="23" fillId="30" borderId="22" xfId="0" applyFont="1" applyFill="1" applyBorder="1" applyAlignment="1">
      <alignment horizontal="center" vertical="center" wrapText="1"/>
    </xf>
    <xf numFmtId="0" fontId="23" fillId="60" borderId="22" xfId="0" applyFont="1" applyFill="1" applyBorder="1" applyAlignment="1">
      <alignment horizontal="center" vertical="center" textRotation="255" wrapText="1"/>
    </xf>
    <xf numFmtId="0" fontId="23" fillId="65" borderId="22" xfId="0" applyFont="1" applyFill="1" applyBorder="1" applyAlignment="1">
      <alignment horizontal="center" vertical="center" wrapText="1"/>
    </xf>
    <xf numFmtId="0" fontId="23" fillId="40" borderId="22" xfId="0" applyFont="1" applyFill="1" applyBorder="1" applyAlignment="1">
      <alignment horizontal="center" vertical="center" wrapText="1"/>
    </xf>
    <xf numFmtId="0" fontId="23" fillId="47" borderId="22" xfId="0" applyFont="1" applyFill="1" applyBorder="1" applyAlignment="1">
      <alignment horizontal="center" vertical="center" wrapText="1"/>
    </xf>
    <xf numFmtId="0" fontId="23" fillId="15" borderId="22" xfId="0" applyFont="1" applyFill="1" applyBorder="1" applyAlignment="1">
      <alignment horizontal="center" vertical="center" wrapText="1"/>
    </xf>
    <xf numFmtId="0" fontId="23" fillId="49" borderId="22" xfId="0" applyFont="1" applyFill="1" applyBorder="1" applyAlignment="1">
      <alignment horizontal="center" vertical="center" wrapText="1"/>
    </xf>
    <xf numFmtId="0" fontId="40" fillId="0" borderId="22" xfId="3" applyFont="1" applyBorder="1" applyAlignment="1">
      <alignment horizontal="center" vertical="center"/>
    </xf>
    <xf numFmtId="0" fontId="41" fillId="0" borderId="22" xfId="0" applyFont="1" applyBorder="1" applyAlignment="1">
      <alignment horizontal="left" vertical="center"/>
    </xf>
    <xf numFmtId="0" fontId="40" fillId="0" borderId="22" xfId="0" applyFont="1" applyBorder="1" applyAlignment="1">
      <alignment horizontal="left" vertical="center"/>
    </xf>
    <xf numFmtId="0" fontId="40" fillId="0" borderId="22" xfId="0" applyFont="1" applyBorder="1" applyAlignment="1">
      <alignment horizontal="left" vertical="center" wrapText="1"/>
    </xf>
    <xf numFmtId="0" fontId="40" fillId="0" borderId="22" xfId="6" applyFont="1" applyFill="1" applyBorder="1" applyAlignment="1">
      <alignment horizontal="left" vertical="center" wrapText="1"/>
    </xf>
    <xf numFmtId="0" fontId="40" fillId="0" borderId="22" xfId="0" applyFont="1" applyBorder="1" applyAlignment="1">
      <alignment vertical="center" wrapText="1"/>
    </xf>
    <xf numFmtId="0" fontId="40" fillId="0" borderId="25" xfId="0" applyFont="1" applyBorder="1" applyAlignment="1">
      <alignment horizontal="left" vertical="center"/>
    </xf>
    <xf numFmtId="0" fontId="40" fillId="0" borderId="22" xfId="7" applyFont="1" applyBorder="1" applyAlignment="1">
      <alignment horizontal="left" vertical="center" wrapText="1"/>
    </xf>
    <xf numFmtId="0" fontId="40" fillId="0" borderId="22" xfId="0" applyFont="1" applyBorder="1" applyAlignment="1">
      <alignment vertical="center"/>
    </xf>
    <xf numFmtId="177" fontId="40" fillId="0" borderId="22" xfId="0" applyNumberFormat="1" applyFont="1" applyBorder="1" applyAlignment="1">
      <alignment horizontal="left" vertical="center" wrapText="1"/>
    </xf>
    <xf numFmtId="177" fontId="40" fillId="0" borderId="22" xfId="0" applyNumberFormat="1" applyFont="1" applyBorder="1" applyAlignment="1">
      <alignment vertical="center" wrapText="1"/>
    </xf>
    <xf numFmtId="176" fontId="40" fillId="0" borderId="22" xfId="8" applyFont="1" applyBorder="1" applyAlignment="1">
      <alignment horizontal="left" vertical="center" wrapText="1"/>
    </xf>
    <xf numFmtId="0" fontId="40" fillId="0" borderId="22" xfId="4" applyFont="1" applyBorder="1" applyAlignment="1">
      <alignment horizontal="left" vertical="center" wrapText="1"/>
    </xf>
    <xf numFmtId="176" fontId="40" fillId="0" borderId="24" xfId="8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indent="1"/>
    </xf>
    <xf numFmtId="178" fontId="42" fillId="0" borderId="22" xfId="0" applyNumberFormat="1" applyFont="1" applyBorder="1" applyAlignment="1">
      <alignment vertical="center" wrapText="1"/>
    </xf>
    <xf numFmtId="178" fontId="40" fillId="0" borderId="22" xfId="0" applyNumberFormat="1" applyFont="1" applyBorder="1" applyAlignment="1">
      <alignment horizontal="left" vertical="center" wrapText="1"/>
    </xf>
    <xf numFmtId="179" fontId="48" fillId="0" borderId="22" xfId="6" applyNumberFormat="1" applyFont="1" applyFill="1" applyBorder="1" applyAlignment="1">
      <alignment horizontal="left" vertical="center" wrapText="1"/>
    </xf>
    <xf numFmtId="0" fontId="49" fillId="53" borderId="22" xfId="0" applyFont="1" applyFill="1" applyBorder="1" applyAlignment="1">
      <alignment horizontal="right" vertical="center"/>
    </xf>
    <xf numFmtId="0" fontId="51" fillId="32" borderId="22" xfId="0" applyFont="1" applyFill="1" applyBorder="1" applyAlignment="1" applyProtection="1">
      <alignment horizontal="center" wrapText="1"/>
      <protection locked="0"/>
    </xf>
    <xf numFmtId="49" fontId="51" fillId="32" borderId="22" xfId="0" applyNumberFormat="1" applyFont="1" applyFill="1" applyBorder="1" applyAlignment="1" applyProtection="1">
      <alignment horizontal="center"/>
      <protection locked="0"/>
    </xf>
    <xf numFmtId="0" fontId="51" fillId="32" borderId="22" xfId="0" applyFont="1" applyFill="1" applyBorder="1" applyAlignment="1" applyProtection="1">
      <alignment horizontal="center"/>
      <protection locked="0"/>
    </xf>
    <xf numFmtId="0" fontId="51" fillId="32" borderId="22" xfId="0" applyFont="1" applyFill="1" applyBorder="1" applyAlignment="1" applyProtection="1">
      <alignment horizontal="left" wrapText="1"/>
      <protection locked="0"/>
    </xf>
    <xf numFmtId="0" fontId="52" fillId="42" borderId="22" xfId="0" applyFont="1" applyFill="1" applyBorder="1" applyAlignment="1">
      <alignment horizontal="center"/>
    </xf>
    <xf numFmtId="0" fontId="52" fillId="42" borderId="22" xfId="0" applyFont="1" applyFill="1" applyBorder="1"/>
    <xf numFmtId="0" fontId="51" fillId="42" borderId="22" xfId="0" applyFont="1" applyFill="1" applyBorder="1" applyAlignment="1" applyProtection="1">
      <alignment horizontal="left"/>
      <protection locked="0"/>
    </xf>
    <xf numFmtId="0" fontId="51" fillId="0" borderId="22" xfId="0" applyFont="1" applyBorder="1" applyAlignment="1" applyProtection="1">
      <alignment horizontal="center" wrapText="1"/>
      <protection locked="0"/>
    </xf>
    <xf numFmtId="49" fontId="51" fillId="0" borderId="22" xfId="0" applyNumberFormat="1" applyFont="1" applyBorder="1" applyAlignment="1" applyProtection="1">
      <alignment horizontal="center"/>
      <protection locked="0"/>
    </xf>
    <xf numFmtId="14" fontId="51" fillId="0" borderId="22" xfId="0" applyNumberFormat="1" applyFont="1" applyBorder="1" applyAlignment="1" applyProtection="1">
      <alignment horizontal="center"/>
      <protection locked="0"/>
    </xf>
    <xf numFmtId="0" fontId="53" fillId="0" borderId="37" xfId="0" applyFont="1" applyBorder="1" applyAlignment="1">
      <alignment horizontal="left" vertical="center" wrapText="1"/>
    </xf>
    <xf numFmtId="0" fontId="52" fillId="0" borderId="22" xfId="0" applyFont="1" applyBorder="1" applyAlignment="1">
      <alignment horizontal="center"/>
    </xf>
    <xf numFmtId="181" fontId="54" fillId="0" borderId="22" xfId="0" applyNumberFormat="1" applyFont="1" applyBorder="1" applyAlignment="1">
      <alignment horizontal="center" vertical="center" wrapText="1"/>
    </xf>
    <xf numFmtId="181" fontId="55" fillId="0" borderId="38" xfId="0" applyNumberFormat="1" applyFont="1" applyBorder="1" applyAlignment="1">
      <alignment horizontal="center" vertical="center" wrapText="1"/>
    </xf>
    <xf numFmtId="0" fontId="52" fillId="0" borderId="22" xfId="0" applyFont="1" applyBorder="1"/>
    <xf numFmtId="180" fontId="51" fillId="0" borderId="22" xfId="0" applyNumberFormat="1" applyFont="1" applyBorder="1" applyAlignment="1" applyProtection="1">
      <alignment horizontal="center"/>
      <protection locked="0"/>
    </xf>
    <xf numFmtId="0" fontId="51" fillId="0" borderId="22" xfId="0" applyFont="1" applyBorder="1" applyAlignment="1" applyProtection="1">
      <alignment horizontal="left"/>
      <protection locked="0"/>
    </xf>
    <xf numFmtId="0" fontId="23" fillId="69" borderId="22" xfId="0" applyFont="1" applyFill="1" applyBorder="1" applyAlignment="1">
      <alignment horizontal="center" vertical="center" wrapText="1"/>
    </xf>
    <xf numFmtId="0" fontId="56" fillId="32" borderId="22" xfId="0" applyFont="1" applyFill="1" applyBorder="1" applyAlignment="1" applyProtection="1">
      <alignment horizontal="left" wrapText="1"/>
      <protection locked="0"/>
    </xf>
    <xf numFmtId="0" fontId="0" fillId="0" borderId="35" xfId="0" applyBorder="1" applyAlignment="1">
      <alignment horizontal="center"/>
    </xf>
    <xf numFmtId="0" fontId="57" fillId="52" borderId="22" xfId="0" applyFont="1" applyFill="1" applyBorder="1" applyAlignment="1">
      <alignment horizontal="center" vertical="center" wrapText="1"/>
    </xf>
    <xf numFmtId="0" fontId="57" fillId="52" borderId="27" xfId="0" applyFont="1" applyFill="1" applyBorder="1" applyAlignment="1">
      <alignment horizontal="center" vertical="center" wrapText="1"/>
    </xf>
    <xf numFmtId="0" fontId="52" fillId="69" borderId="22" xfId="0" applyFont="1" applyFill="1" applyBorder="1" applyAlignment="1">
      <alignment horizontal="center"/>
    </xf>
    <xf numFmtId="0" fontId="60" fillId="0" borderId="22" xfId="0" applyFont="1" applyBorder="1" applyAlignment="1">
      <alignment horizontal="center" vertical="center" wrapText="1"/>
    </xf>
    <xf numFmtId="0" fontId="62" fillId="0" borderId="22" xfId="0" applyFont="1" applyBorder="1" applyAlignment="1">
      <alignment horizontal="center" vertical="center" wrapText="1"/>
    </xf>
    <xf numFmtId="0" fontId="62" fillId="52" borderId="22" xfId="0" applyFont="1" applyFill="1" applyBorder="1" applyAlignment="1">
      <alignment horizontal="center" vertical="center" wrapText="1"/>
    </xf>
    <xf numFmtId="180" fontId="64" fillId="0" borderId="22" xfId="0" applyNumberFormat="1" applyFont="1" applyBorder="1" applyAlignment="1">
      <alignment horizontal="center" vertical="center" wrapText="1"/>
    </xf>
    <xf numFmtId="0" fontId="61" fillId="0" borderId="22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9" fillId="0" borderId="22" xfId="0" applyFont="1" applyBorder="1" applyAlignment="1">
      <alignment vertical="center" wrapText="1"/>
    </xf>
    <xf numFmtId="0" fontId="71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182" fontId="74" fillId="0" borderId="22" xfId="0" applyNumberFormat="1" applyFont="1" applyBorder="1" applyAlignment="1">
      <alignment horizontal="center" vertical="center"/>
    </xf>
    <xf numFmtId="182" fontId="75" fillId="0" borderId="22" xfId="0" applyNumberFormat="1" applyFont="1" applyBorder="1" applyAlignment="1">
      <alignment horizontal="center" vertical="center"/>
    </xf>
    <xf numFmtId="0" fontId="58" fillId="31" borderId="22" xfId="0" applyFont="1" applyFill="1" applyBorder="1" applyAlignment="1">
      <alignment horizontal="center" vertical="center"/>
    </xf>
    <xf numFmtId="0" fontId="59" fillId="31" borderId="22" xfId="0" applyFont="1" applyFill="1" applyBorder="1" applyAlignment="1">
      <alignment horizontal="center" vertical="center" wrapText="1"/>
    </xf>
    <xf numFmtId="0" fontId="58" fillId="31" borderId="22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/>
    </xf>
    <xf numFmtId="0" fontId="76" fillId="0" borderId="25" xfId="0" applyFont="1" applyBorder="1" applyAlignment="1">
      <alignment horizontal="center" vertical="center"/>
    </xf>
    <xf numFmtId="0" fontId="74" fillId="0" borderId="22" xfId="0" applyFont="1" applyBorder="1" applyAlignment="1">
      <alignment horizontal="center" vertical="center"/>
    </xf>
    <xf numFmtId="0" fontId="59" fillId="31" borderId="26" xfId="0" applyFont="1" applyFill="1" applyBorder="1" applyAlignment="1">
      <alignment horizontal="center" vertical="center" wrapText="1"/>
    </xf>
    <xf numFmtId="0" fontId="35" fillId="31" borderId="24" xfId="0" applyFont="1" applyFill="1" applyBorder="1" applyAlignment="1">
      <alignment horizontal="center" vertical="center"/>
    </xf>
    <xf numFmtId="0" fontId="36" fillId="31" borderId="24" xfId="0" applyFont="1" applyFill="1" applyBorder="1" applyAlignment="1">
      <alignment horizontal="center" vertical="center"/>
    </xf>
    <xf numFmtId="0" fontId="36" fillId="31" borderId="24" xfId="5" applyNumberFormat="1" applyFont="1" applyFill="1" applyBorder="1" applyAlignment="1">
      <alignment horizontal="center" vertical="center" wrapText="1"/>
    </xf>
    <xf numFmtId="0" fontId="39" fillId="31" borderId="26" xfId="0" applyFont="1" applyFill="1" applyBorder="1" applyAlignment="1">
      <alignment horizontal="center" vertical="center" wrapText="1"/>
    </xf>
    <xf numFmtId="0" fontId="39" fillId="31" borderId="25" xfId="0" applyFont="1" applyFill="1" applyBorder="1" applyAlignment="1">
      <alignment horizontal="center" vertical="center" wrapText="1"/>
    </xf>
    <xf numFmtId="0" fontId="39" fillId="31" borderId="22" xfId="0" applyFont="1" applyFill="1" applyBorder="1" applyAlignment="1">
      <alignment horizontal="center" vertical="center" wrapText="1"/>
    </xf>
    <xf numFmtId="0" fontId="39" fillId="31" borderId="22" xfId="3" applyFont="1" applyFill="1" applyBorder="1" applyAlignment="1">
      <alignment horizontal="center" vertical="center"/>
    </xf>
    <xf numFmtId="0" fontId="39" fillId="31" borderId="22" xfId="3" applyFont="1" applyFill="1" applyBorder="1" applyAlignment="1">
      <alignment horizontal="center" vertical="center" wrapText="1"/>
    </xf>
    <xf numFmtId="0" fontId="39" fillId="31" borderId="25" xfId="0" applyFont="1" applyFill="1" applyBorder="1" applyAlignment="1">
      <alignment horizontal="center" vertical="center"/>
    </xf>
    <xf numFmtId="180" fontId="77" fillId="0" borderId="22" xfId="0" applyNumberFormat="1" applyFont="1" applyBorder="1" applyAlignment="1">
      <alignment horizontal="center" vertical="center" wrapText="1"/>
    </xf>
    <xf numFmtId="0" fontId="78" fillId="53" borderId="22" xfId="0" applyFont="1" applyFill="1" applyBorder="1" applyAlignment="1">
      <alignment horizontal="left" vertical="center"/>
    </xf>
    <xf numFmtId="0" fontId="81" fillId="0" borderId="22" xfId="0" applyFont="1" applyBorder="1" applyAlignment="1">
      <alignment horizontal="center" vertical="center" wrapText="1"/>
    </xf>
    <xf numFmtId="0" fontId="60" fillId="0" borderId="2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85" fillId="0" borderId="39" xfId="0" applyFont="1" applyBorder="1" applyAlignment="1">
      <alignment horizontal="center" vertical="center" wrapText="1"/>
    </xf>
    <xf numFmtId="0" fontId="23" fillId="78" borderId="22" xfId="0" applyFont="1" applyFill="1" applyBorder="1" applyAlignment="1">
      <alignment horizontal="center" vertical="center" wrapText="1"/>
    </xf>
    <xf numFmtId="0" fontId="23" fillId="42" borderId="22" xfId="0" applyFont="1" applyFill="1" applyBorder="1" applyAlignment="1">
      <alignment horizontal="center" vertical="center" wrapText="1"/>
    </xf>
    <xf numFmtId="183" fontId="13" fillId="21" borderId="23" xfId="0" applyNumberFormat="1" applyFont="1" applyFill="1" applyBorder="1" applyAlignment="1">
      <alignment horizontal="center" vertical="center" wrapText="1"/>
    </xf>
    <xf numFmtId="183" fontId="75" fillId="0" borderId="22" xfId="0" applyNumberFormat="1" applyFont="1" applyBorder="1" applyAlignment="1">
      <alignment horizontal="center" vertical="center"/>
    </xf>
    <xf numFmtId="183" fontId="0" fillId="0" borderId="0" xfId="0" applyNumberFormat="1"/>
    <xf numFmtId="0" fontId="25" fillId="42" borderId="22" xfId="0" applyFont="1" applyFill="1" applyBorder="1" applyAlignment="1">
      <alignment horizontal="center" wrapText="1"/>
    </xf>
    <xf numFmtId="0" fontId="4" fillId="0" borderId="0" xfId="0" applyFont="1"/>
    <xf numFmtId="0" fontId="19" fillId="0" borderId="28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3" fillId="18" borderId="27" xfId="0" applyFont="1" applyFill="1" applyBorder="1" applyAlignment="1">
      <alignment horizontal="left" vertical="center" wrapText="1"/>
    </xf>
    <xf numFmtId="182" fontId="75" fillId="0" borderId="22" xfId="0" applyNumberFormat="1" applyFont="1" applyBorder="1" applyAlignment="1">
      <alignment horizontal="left" vertical="center"/>
    </xf>
    <xf numFmtId="182" fontId="75" fillId="0" borderId="26" xfId="0" applyNumberFormat="1" applyFont="1" applyBorder="1" applyAlignment="1">
      <alignment horizontal="center" vertical="center"/>
    </xf>
    <xf numFmtId="0" fontId="4" fillId="53" borderId="22" xfId="0" applyFont="1" applyFill="1" applyBorder="1" applyAlignment="1">
      <alignment horizontal="left" vertical="center"/>
    </xf>
    <xf numFmtId="0" fontId="4" fillId="52" borderId="22" xfId="0" applyFont="1" applyFill="1" applyBorder="1" applyAlignment="1">
      <alignment horizontal="center" vertical="center"/>
    </xf>
    <xf numFmtId="0" fontId="4" fillId="52" borderId="25" xfId="0" applyFont="1" applyFill="1" applyBorder="1" applyAlignment="1">
      <alignment horizontal="center" vertical="center"/>
    </xf>
    <xf numFmtId="0" fontId="4" fillId="21" borderId="22" xfId="0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 vertical="center"/>
    </xf>
    <xf numFmtId="0" fontId="21" fillId="0" borderId="26" xfId="0" applyFont="1" applyBorder="1" applyAlignment="1">
      <alignment horizontal="left" vertical="top" wrapText="1"/>
    </xf>
    <xf numFmtId="0" fontId="88" fillId="0" borderId="0" xfId="0" applyFont="1" applyAlignment="1">
      <alignment horizontal="left"/>
    </xf>
    <xf numFmtId="0" fontId="89" fillId="53" borderId="22" xfId="0" applyFont="1" applyFill="1" applyBorder="1" applyAlignment="1">
      <alignment horizontal="left" vertical="center" wrapText="1"/>
    </xf>
    <xf numFmtId="0" fontId="88" fillId="0" borderId="0" xfId="0" applyFont="1"/>
    <xf numFmtId="0" fontId="23" fillId="42" borderId="24" xfId="0" applyFont="1" applyFill="1" applyBorder="1" applyAlignment="1">
      <alignment horizontal="center" vertical="center" wrapText="1"/>
    </xf>
    <xf numFmtId="0" fontId="23" fillId="42" borderId="26" xfId="0" applyFont="1" applyFill="1" applyBorder="1" applyAlignment="1">
      <alignment horizontal="center" vertical="center" wrapText="1"/>
    </xf>
    <xf numFmtId="0" fontId="23" fillId="42" borderId="25" xfId="0" applyFont="1" applyFill="1" applyBorder="1" applyAlignment="1">
      <alignment horizontal="center" vertical="center" wrapText="1"/>
    </xf>
    <xf numFmtId="0" fontId="23" fillId="78" borderId="24" xfId="0" applyFont="1" applyFill="1" applyBorder="1" applyAlignment="1">
      <alignment horizontal="center" vertical="center" wrapText="1"/>
    </xf>
    <xf numFmtId="0" fontId="23" fillId="78" borderId="26" xfId="0" applyFont="1" applyFill="1" applyBorder="1" applyAlignment="1">
      <alignment horizontal="center" vertical="center" wrapText="1"/>
    </xf>
    <xf numFmtId="0" fontId="23" fillId="78" borderId="25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center" vertical="top" wrapText="1"/>
    </xf>
    <xf numFmtId="0" fontId="20" fillId="42" borderId="24" xfId="0" applyFont="1" applyFill="1" applyBorder="1" applyAlignment="1">
      <alignment horizontal="center" wrapText="1"/>
    </xf>
    <xf numFmtId="0" fontId="20" fillId="42" borderId="25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23" fillId="40" borderId="24" xfId="0" applyFont="1" applyFill="1" applyBorder="1" applyAlignment="1">
      <alignment horizontal="center" vertical="center" wrapText="1"/>
    </xf>
    <xf numFmtId="0" fontId="23" fillId="40" borderId="26" xfId="0" applyFont="1" applyFill="1" applyBorder="1" applyAlignment="1">
      <alignment horizontal="center" vertical="center" wrapText="1"/>
    </xf>
    <xf numFmtId="0" fontId="23" fillId="40" borderId="25" xfId="0" applyFont="1" applyFill="1" applyBorder="1" applyAlignment="1">
      <alignment horizontal="center" vertical="center" wrapText="1"/>
    </xf>
    <xf numFmtId="0" fontId="23" fillId="67" borderId="33" xfId="0" applyFont="1" applyFill="1" applyBorder="1" applyAlignment="1">
      <alignment horizontal="center" vertical="center" wrapText="1"/>
    </xf>
    <xf numFmtId="0" fontId="23" fillId="67" borderId="36" xfId="0" applyFont="1" applyFill="1" applyBorder="1" applyAlignment="1">
      <alignment horizontal="center" vertical="center" wrapText="1"/>
    </xf>
    <xf numFmtId="0" fontId="23" fillId="67" borderId="24" xfId="0" applyFont="1" applyFill="1" applyBorder="1" applyAlignment="1">
      <alignment horizontal="center" vertical="center" wrapText="1"/>
    </xf>
    <xf numFmtId="0" fontId="23" fillId="67" borderId="26" xfId="0" applyFont="1" applyFill="1" applyBorder="1" applyAlignment="1">
      <alignment horizontal="center" vertical="center" wrapText="1"/>
    </xf>
    <xf numFmtId="0" fontId="23" fillId="67" borderId="25" xfId="0" applyFont="1" applyFill="1" applyBorder="1" applyAlignment="1">
      <alignment horizontal="center" vertical="center" wrapText="1"/>
    </xf>
    <xf numFmtId="0" fontId="24" fillId="30" borderId="22" xfId="0" applyFont="1" applyFill="1" applyBorder="1" applyAlignment="1">
      <alignment horizontal="center" vertical="center" textRotation="255" wrapText="1"/>
    </xf>
    <xf numFmtId="0" fontId="14" fillId="37" borderId="24" xfId="0" applyFont="1" applyFill="1" applyBorder="1" applyAlignment="1">
      <alignment horizontal="center" vertical="center" textRotation="255" wrapText="1"/>
    </xf>
    <xf numFmtId="0" fontId="14" fillId="37" borderId="26" xfId="0" applyFont="1" applyFill="1" applyBorder="1" applyAlignment="1">
      <alignment horizontal="center" vertical="center" textRotation="255" wrapText="1"/>
    </xf>
    <xf numFmtId="0" fontId="14" fillId="37" borderId="25" xfId="0" applyFont="1" applyFill="1" applyBorder="1" applyAlignment="1">
      <alignment horizontal="center" vertical="center" textRotation="255" wrapText="1"/>
    </xf>
    <xf numFmtId="0" fontId="27" fillId="62" borderId="28" xfId="0" applyFont="1" applyFill="1" applyBorder="1" applyAlignment="1">
      <alignment horizontal="center" vertical="center" wrapText="1"/>
    </xf>
    <xf numFmtId="0" fontId="27" fillId="62" borderId="33" xfId="0" applyFont="1" applyFill="1" applyBorder="1" applyAlignment="1">
      <alignment horizontal="center" vertical="center" wrapText="1"/>
    </xf>
    <xf numFmtId="0" fontId="23" fillId="64" borderId="24" xfId="0" applyFont="1" applyFill="1" applyBorder="1" applyAlignment="1">
      <alignment horizontal="center" vertical="center" wrapText="1"/>
    </xf>
    <xf numFmtId="0" fontId="23" fillId="64" borderId="26" xfId="0" applyFont="1" applyFill="1" applyBorder="1" applyAlignment="1">
      <alignment horizontal="center" vertical="center" wrapText="1"/>
    </xf>
    <xf numFmtId="0" fontId="23" fillId="64" borderId="25" xfId="0" applyFont="1" applyFill="1" applyBorder="1" applyAlignment="1">
      <alignment horizontal="center" vertical="center" wrapText="1"/>
    </xf>
    <xf numFmtId="0" fontId="23" fillId="44" borderId="24" xfId="0" applyFont="1" applyFill="1" applyBorder="1" applyAlignment="1">
      <alignment horizontal="center" vertical="center" wrapText="1"/>
    </xf>
    <xf numFmtId="0" fontId="23" fillId="44" borderId="25" xfId="0" applyFont="1" applyFill="1" applyBorder="1" applyAlignment="1">
      <alignment horizontal="center" vertical="center" wrapText="1"/>
    </xf>
    <xf numFmtId="0" fontId="25" fillId="30" borderId="24" xfId="0" applyFont="1" applyFill="1" applyBorder="1" applyAlignment="1">
      <alignment horizontal="center" vertical="center" textRotation="255" wrapText="1"/>
    </xf>
    <xf numFmtId="0" fontId="25" fillId="30" borderId="26" xfId="0" applyFont="1" applyFill="1" applyBorder="1" applyAlignment="1">
      <alignment horizontal="center" vertical="center" textRotation="255" wrapText="1"/>
    </xf>
    <xf numFmtId="0" fontId="25" fillId="30" borderId="25" xfId="0" applyFont="1" applyFill="1" applyBorder="1" applyAlignment="1">
      <alignment horizontal="center" vertical="center" textRotation="255" wrapText="1"/>
    </xf>
    <xf numFmtId="0" fontId="27" fillId="62" borderId="28" xfId="0" applyFont="1" applyFill="1" applyBorder="1" applyAlignment="1">
      <alignment horizontal="left" vertical="top" wrapText="1"/>
    </xf>
    <xf numFmtId="0" fontId="27" fillId="62" borderId="33" xfId="0" applyFont="1" applyFill="1" applyBorder="1" applyAlignment="1">
      <alignment horizontal="left" vertical="top" wrapText="1"/>
    </xf>
    <xf numFmtId="0" fontId="23" fillId="63" borderId="24" xfId="0" applyFont="1" applyFill="1" applyBorder="1" applyAlignment="1">
      <alignment horizontal="center" vertical="center" wrapText="1"/>
    </xf>
    <xf numFmtId="0" fontId="23" fillId="63" borderId="26" xfId="0" applyFont="1" applyFill="1" applyBorder="1" applyAlignment="1">
      <alignment horizontal="center" vertical="center" wrapText="1"/>
    </xf>
    <xf numFmtId="0" fontId="23" fillId="63" borderId="25" xfId="0" applyFont="1" applyFill="1" applyBorder="1" applyAlignment="1">
      <alignment horizontal="center" vertical="center" wrapText="1"/>
    </xf>
    <xf numFmtId="0" fontId="23" fillId="66" borderId="24" xfId="0" applyFont="1" applyFill="1" applyBorder="1" applyAlignment="1">
      <alignment horizontal="center" vertical="center" wrapText="1"/>
    </xf>
    <xf numFmtId="0" fontId="23" fillId="66" borderId="26" xfId="0" applyFont="1" applyFill="1" applyBorder="1" applyAlignment="1">
      <alignment horizontal="center" vertical="center" wrapText="1"/>
    </xf>
    <xf numFmtId="0" fontId="23" fillId="66" borderId="25" xfId="0" applyFont="1" applyFill="1" applyBorder="1" applyAlignment="1">
      <alignment horizontal="center" vertical="center" wrapText="1"/>
    </xf>
    <xf numFmtId="0" fontId="23" fillId="40" borderId="28" xfId="0" applyFont="1" applyFill="1" applyBorder="1" applyAlignment="1">
      <alignment horizontal="center" vertical="center" wrapText="1"/>
    </xf>
    <xf numFmtId="0" fontId="23" fillId="40" borderId="33" xfId="0" applyFont="1" applyFill="1" applyBorder="1" applyAlignment="1">
      <alignment horizontal="center" vertical="center" wrapText="1"/>
    </xf>
    <xf numFmtId="0" fontId="23" fillId="66" borderId="28" xfId="0" applyFont="1" applyFill="1" applyBorder="1" applyAlignment="1">
      <alignment horizontal="center" vertical="center" wrapText="1"/>
    </xf>
    <xf numFmtId="0" fontId="23" fillId="66" borderId="33" xfId="0" applyFont="1" applyFill="1" applyBorder="1" applyAlignment="1">
      <alignment horizontal="center" vertical="center" wrapText="1"/>
    </xf>
    <xf numFmtId="0" fontId="23" fillId="15" borderId="24" xfId="0" applyFont="1" applyFill="1" applyBorder="1" applyAlignment="1">
      <alignment horizontal="center" vertical="center" wrapText="1"/>
    </xf>
    <xf numFmtId="0" fontId="23" fillId="15" borderId="26" xfId="0" applyFont="1" applyFill="1" applyBorder="1" applyAlignment="1">
      <alignment horizontal="center" vertical="center" wrapText="1"/>
    </xf>
    <xf numFmtId="0" fontId="23" fillId="15" borderId="25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14" fillId="54" borderId="26" xfId="0" applyFont="1" applyFill="1" applyBorder="1" applyAlignment="1">
      <alignment horizontal="center" vertical="center" textRotation="255" wrapText="1"/>
    </xf>
    <xf numFmtId="0" fontId="14" fillId="54" borderId="25" xfId="0" applyFont="1" applyFill="1" applyBorder="1" applyAlignment="1">
      <alignment horizontal="center" vertical="center" textRotation="255" wrapText="1"/>
    </xf>
    <xf numFmtId="0" fontId="14" fillId="9" borderId="22" xfId="0" applyFont="1" applyFill="1" applyBorder="1" applyAlignment="1">
      <alignment horizontal="center" vertical="center" textRotation="255" wrapText="1"/>
    </xf>
    <xf numFmtId="0" fontId="14" fillId="55" borderId="24" xfId="0" applyFont="1" applyFill="1" applyBorder="1" applyAlignment="1">
      <alignment horizontal="center" vertical="center" textRotation="255" wrapText="1"/>
    </xf>
    <xf numFmtId="0" fontId="14" fillId="55" borderId="26" xfId="0" applyFont="1" applyFill="1" applyBorder="1" applyAlignment="1">
      <alignment horizontal="center" vertical="center" textRotation="255" wrapText="1"/>
    </xf>
    <xf numFmtId="0" fontId="14" fillId="55" borderId="25" xfId="0" applyFont="1" applyFill="1" applyBorder="1" applyAlignment="1">
      <alignment horizontal="center" vertical="center" textRotation="255" wrapText="1"/>
    </xf>
    <xf numFmtId="0" fontId="14" fillId="38" borderId="24" xfId="0" applyFont="1" applyFill="1" applyBorder="1" applyAlignment="1">
      <alignment horizontal="center" vertical="center" textRotation="255" wrapText="1"/>
    </xf>
    <xf numFmtId="0" fontId="14" fillId="38" borderId="26" xfId="0" applyFont="1" applyFill="1" applyBorder="1" applyAlignment="1">
      <alignment horizontal="center" vertical="center" textRotation="255" wrapText="1"/>
    </xf>
    <xf numFmtId="0" fontId="14" fillId="38" borderId="25" xfId="0" applyFont="1" applyFill="1" applyBorder="1" applyAlignment="1">
      <alignment horizontal="center" vertical="center" textRotation="255" wrapText="1"/>
    </xf>
    <xf numFmtId="0" fontId="14" fillId="12" borderId="22" xfId="0" applyFont="1" applyFill="1" applyBorder="1" applyAlignment="1">
      <alignment horizontal="center" vertical="center" textRotation="255" wrapText="1"/>
    </xf>
    <xf numFmtId="0" fontId="23" fillId="12" borderId="22" xfId="0" applyFont="1" applyFill="1" applyBorder="1" applyAlignment="1">
      <alignment horizontal="center" vertical="center" textRotation="255" wrapText="1"/>
    </xf>
    <xf numFmtId="0" fontId="14" fillId="56" borderId="22" xfId="0" applyFont="1" applyFill="1" applyBorder="1" applyAlignment="1">
      <alignment horizontal="center" vertical="center" textRotation="255" wrapText="1"/>
    </xf>
    <xf numFmtId="0" fontId="14" fillId="57" borderId="24" xfId="0" applyFont="1" applyFill="1" applyBorder="1" applyAlignment="1">
      <alignment horizontal="center" vertical="center" textRotation="255" wrapText="1"/>
    </xf>
    <xf numFmtId="0" fontId="14" fillId="57" borderId="26" xfId="0" applyFont="1" applyFill="1" applyBorder="1" applyAlignment="1">
      <alignment horizontal="center" vertical="center" textRotation="255" wrapText="1"/>
    </xf>
    <xf numFmtId="0" fontId="86" fillId="57" borderId="25" xfId="0" applyFont="1" applyFill="1" applyBorder="1" applyAlignment="1">
      <alignment horizontal="center" vertical="center" textRotation="255" wrapText="1"/>
    </xf>
    <xf numFmtId="0" fontId="86" fillId="58" borderId="22" xfId="0" applyFont="1" applyFill="1" applyBorder="1" applyAlignment="1">
      <alignment horizontal="center" vertical="center" textRotation="255" wrapText="1"/>
    </xf>
    <xf numFmtId="0" fontId="22" fillId="24" borderId="24" xfId="0" applyFont="1" applyFill="1" applyBorder="1" applyAlignment="1">
      <alignment horizontal="center" vertical="center" textRotation="255" wrapText="1"/>
    </xf>
    <xf numFmtId="0" fontId="22" fillId="24" borderId="26" xfId="0" applyFont="1" applyFill="1" applyBorder="1" applyAlignment="1">
      <alignment horizontal="center" vertical="center" textRotation="255" wrapText="1"/>
    </xf>
    <xf numFmtId="0" fontId="22" fillId="24" borderId="25" xfId="0" applyFont="1" applyFill="1" applyBorder="1" applyAlignment="1">
      <alignment horizontal="center" vertical="center" textRotation="255" wrapText="1"/>
    </xf>
    <xf numFmtId="0" fontId="25" fillId="25" borderId="24" xfId="0" applyFont="1" applyFill="1" applyBorder="1" applyAlignment="1">
      <alignment horizontal="center" vertical="center" textRotation="255" wrapText="1"/>
    </xf>
    <xf numFmtId="0" fontId="25" fillId="25" borderId="26" xfId="0" applyFont="1" applyFill="1" applyBorder="1" applyAlignment="1">
      <alignment horizontal="center" vertical="center" textRotation="255" wrapText="1"/>
    </xf>
    <xf numFmtId="0" fontId="25" fillId="25" borderId="25" xfId="0" applyFont="1" applyFill="1" applyBorder="1" applyAlignment="1">
      <alignment horizontal="center" vertical="center" textRotation="255" wrapText="1"/>
    </xf>
    <xf numFmtId="0" fontId="14" fillId="16" borderId="24" xfId="0" applyFont="1" applyFill="1" applyBorder="1" applyAlignment="1">
      <alignment horizontal="center" vertical="center" textRotation="255" wrapText="1"/>
    </xf>
    <xf numFmtId="0" fontId="14" fillId="16" borderId="26" xfId="0" applyFont="1" applyFill="1" applyBorder="1" applyAlignment="1">
      <alignment horizontal="center" vertical="center" textRotation="255" wrapText="1"/>
    </xf>
    <xf numFmtId="0" fontId="14" fillId="37" borderId="22" xfId="0" applyFont="1" applyFill="1" applyBorder="1" applyAlignment="1">
      <alignment horizontal="center" vertical="center" textRotation="255" wrapText="1"/>
    </xf>
    <xf numFmtId="0" fontId="23" fillId="30" borderId="22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textRotation="255" wrapText="1"/>
    </xf>
    <xf numFmtId="0" fontId="14" fillId="24" borderId="22" xfId="0" applyFont="1" applyFill="1" applyBorder="1" applyAlignment="1">
      <alignment horizontal="center" vertical="center" textRotation="255" wrapText="1"/>
    </xf>
    <xf numFmtId="0" fontId="14" fillId="61" borderId="24" xfId="0" applyFont="1" applyFill="1" applyBorder="1" applyAlignment="1">
      <alignment horizontal="center" vertical="center" textRotation="255" wrapText="1"/>
    </xf>
    <xf numFmtId="0" fontId="14" fillId="61" borderId="26" xfId="0" applyFont="1" applyFill="1" applyBorder="1" applyAlignment="1">
      <alignment horizontal="center" vertical="center" textRotation="255" wrapText="1"/>
    </xf>
    <xf numFmtId="0" fontId="14" fillId="61" borderId="25" xfId="0" applyFont="1" applyFill="1" applyBorder="1" applyAlignment="1">
      <alignment horizontal="center" vertical="center" textRotation="255" wrapText="1"/>
    </xf>
    <xf numFmtId="0" fontId="14" fillId="59" borderId="22" xfId="0" applyFont="1" applyFill="1" applyBorder="1" applyAlignment="1">
      <alignment horizontal="center" vertical="center" textRotation="255" wrapText="1"/>
    </xf>
    <xf numFmtId="0" fontId="14" fillId="61" borderId="22" xfId="0" applyFont="1" applyFill="1" applyBorder="1" applyAlignment="1">
      <alignment horizontal="center" vertical="center" textRotation="255" wrapText="1"/>
    </xf>
    <xf numFmtId="0" fontId="14" fillId="59" borderId="24" xfId="0" applyFont="1" applyFill="1" applyBorder="1" applyAlignment="1">
      <alignment horizontal="center" vertical="center" textRotation="255" wrapText="1"/>
    </xf>
    <xf numFmtId="0" fontId="14" fillId="59" borderId="26" xfId="0" applyFont="1" applyFill="1" applyBorder="1" applyAlignment="1">
      <alignment horizontal="center" vertical="center" textRotation="255" wrapText="1"/>
    </xf>
    <xf numFmtId="0" fontId="14" fillId="59" borderId="25" xfId="0" applyFont="1" applyFill="1" applyBorder="1" applyAlignment="1">
      <alignment horizontal="center" vertical="center" textRotation="255" wrapText="1"/>
    </xf>
    <xf numFmtId="0" fontId="14" fillId="16" borderId="25" xfId="0" applyFont="1" applyFill="1" applyBorder="1" applyAlignment="1">
      <alignment horizontal="center" vertical="center" textRotation="255" wrapText="1"/>
    </xf>
    <xf numFmtId="0" fontId="25" fillId="37" borderId="24" xfId="0" applyFont="1" applyFill="1" applyBorder="1" applyAlignment="1">
      <alignment horizontal="center" vertical="center" textRotation="255" wrapText="1"/>
    </xf>
    <xf numFmtId="0" fontId="25" fillId="37" borderId="26" xfId="0" applyFont="1" applyFill="1" applyBorder="1" applyAlignment="1">
      <alignment horizontal="center" vertical="center" textRotation="255" wrapText="1"/>
    </xf>
    <xf numFmtId="0" fontId="25" fillId="37" borderId="25" xfId="0" applyFont="1" applyFill="1" applyBorder="1" applyAlignment="1">
      <alignment horizontal="center" vertical="center" textRotation="255" wrapText="1"/>
    </xf>
    <xf numFmtId="0" fontId="14" fillId="7" borderId="26" xfId="0" applyFont="1" applyFill="1" applyBorder="1" applyAlignment="1">
      <alignment horizontal="center" vertical="center" textRotation="255" wrapText="1"/>
    </xf>
    <xf numFmtId="0" fontId="19" fillId="54" borderId="26" xfId="0" applyFont="1" applyFill="1" applyBorder="1" applyAlignment="1">
      <alignment horizontal="center" vertical="center" textRotation="255" wrapText="1"/>
    </xf>
    <xf numFmtId="0" fontId="14" fillId="9" borderId="24" xfId="0" applyFont="1" applyFill="1" applyBorder="1" applyAlignment="1">
      <alignment horizontal="center" vertical="center" textRotation="255" wrapText="1"/>
    </xf>
    <xf numFmtId="0" fontId="14" fillId="9" borderId="26" xfId="0" applyFont="1" applyFill="1" applyBorder="1" applyAlignment="1">
      <alignment horizontal="center" vertical="center" textRotation="255" wrapText="1"/>
    </xf>
    <xf numFmtId="0" fontId="14" fillId="9" borderId="25" xfId="0" applyFont="1" applyFill="1" applyBorder="1" applyAlignment="1">
      <alignment horizontal="center" vertical="center" textRotation="255" wrapText="1"/>
    </xf>
    <xf numFmtId="0" fontId="20" fillId="55" borderId="24" xfId="0" applyFont="1" applyFill="1" applyBorder="1" applyAlignment="1">
      <alignment horizontal="center" vertical="center" textRotation="255" wrapText="1"/>
    </xf>
    <xf numFmtId="0" fontId="20" fillId="55" borderId="26" xfId="0" applyFont="1" applyFill="1" applyBorder="1" applyAlignment="1">
      <alignment horizontal="center" vertical="center" textRotation="255" wrapText="1"/>
    </xf>
    <xf numFmtId="0" fontId="20" fillId="55" borderId="25" xfId="0" applyFont="1" applyFill="1" applyBorder="1" applyAlignment="1">
      <alignment horizontal="center" vertical="center" textRotation="255" wrapText="1"/>
    </xf>
    <xf numFmtId="0" fontId="22" fillId="38" borderId="24" xfId="0" applyFont="1" applyFill="1" applyBorder="1" applyAlignment="1">
      <alignment horizontal="center" vertical="center" textRotation="255" wrapText="1"/>
    </xf>
    <xf numFmtId="0" fontId="22" fillId="38" borderId="26" xfId="0" applyFont="1" applyFill="1" applyBorder="1" applyAlignment="1">
      <alignment horizontal="center" vertical="center" textRotation="255" wrapText="1"/>
    </xf>
    <xf numFmtId="0" fontId="22" fillId="38" borderId="25" xfId="0" applyFont="1" applyFill="1" applyBorder="1" applyAlignment="1">
      <alignment horizontal="center" vertical="center" textRotation="255" wrapText="1"/>
    </xf>
    <xf numFmtId="0" fontId="22" fillId="12" borderId="24" xfId="0" applyFont="1" applyFill="1" applyBorder="1" applyAlignment="1">
      <alignment horizontal="center" vertical="center" textRotation="255" wrapText="1"/>
    </xf>
    <xf numFmtId="0" fontId="22" fillId="12" borderId="26" xfId="0" applyFont="1" applyFill="1" applyBorder="1" applyAlignment="1">
      <alignment horizontal="center" vertical="center" textRotation="255" wrapText="1"/>
    </xf>
    <xf numFmtId="0" fontId="22" fillId="12" borderId="25" xfId="0" applyFont="1" applyFill="1" applyBorder="1" applyAlignment="1">
      <alignment horizontal="center" vertical="center" textRotation="255" wrapText="1"/>
    </xf>
    <xf numFmtId="0" fontId="24" fillId="56" borderId="24" xfId="0" applyFont="1" applyFill="1" applyBorder="1" applyAlignment="1">
      <alignment horizontal="center" vertical="center" textRotation="255" wrapText="1"/>
    </xf>
    <xf numFmtId="0" fontId="24" fillId="56" borderId="26" xfId="0" applyFont="1" applyFill="1" applyBorder="1" applyAlignment="1">
      <alignment horizontal="center" vertical="center" textRotation="255" wrapText="1"/>
    </xf>
    <xf numFmtId="0" fontId="24" fillId="56" borderId="25" xfId="0" applyFont="1" applyFill="1" applyBorder="1" applyAlignment="1">
      <alignment horizontal="center" vertical="center" textRotation="255" wrapText="1"/>
    </xf>
    <xf numFmtId="0" fontId="25" fillId="57" borderId="24" xfId="0" applyFont="1" applyFill="1" applyBorder="1" applyAlignment="1">
      <alignment horizontal="center" vertical="center" textRotation="255" wrapText="1"/>
    </xf>
    <xf numFmtId="0" fontId="25" fillId="57" borderId="26" xfId="0" applyFont="1" applyFill="1" applyBorder="1" applyAlignment="1">
      <alignment horizontal="center" vertical="center" textRotation="255" wrapText="1"/>
    </xf>
    <xf numFmtId="0" fontId="87" fillId="57" borderId="25" xfId="0" applyFont="1" applyFill="1" applyBorder="1" applyAlignment="1">
      <alignment horizontal="center" vertical="center" textRotation="255" wrapText="1"/>
    </xf>
    <xf numFmtId="0" fontId="87" fillId="58" borderId="24" xfId="0" applyFont="1" applyFill="1" applyBorder="1" applyAlignment="1">
      <alignment horizontal="center" vertical="center" textRotation="255" wrapText="1"/>
    </xf>
    <xf numFmtId="0" fontId="87" fillId="58" borderId="26" xfId="0" applyFont="1" applyFill="1" applyBorder="1" applyAlignment="1">
      <alignment horizontal="center" vertical="center" textRotation="255" wrapText="1"/>
    </xf>
    <xf numFmtId="0" fontId="87" fillId="58" borderId="25" xfId="0" applyFont="1" applyFill="1" applyBorder="1" applyAlignment="1">
      <alignment horizontal="center" vertical="center" textRotation="255" wrapText="1"/>
    </xf>
    <xf numFmtId="0" fontId="26" fillId="0" borderId="29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4" fillId="71" borderId="17" xfId="1" applyFont="1" applyFill="1" applyBorder="1" applyAlignment="1">
      <alignment horizontal="center" vertical="center" wrapText="1"/>
    </xf>
    <xf numFmtId="0" fontId="4" fillId="71" borderId="18" xfId="1" applyFont="1" applyFill="1" applyBorder="1" applyAlignment="1">
      <alignment horizontal="center" vertical="center" wrapText="1"/>
    </xf>
    <xf numFmtId="0" fontId="4" fillId="71" borderId="19" xfId="1" applyFont="1" applyFill="1" applyBorder="1" applyAlignment="1">
      <alignment horizontal="center" vertical="center" wrapText="1"/>
    </xf>
    <xf numFmtId="0" fontId="2" fillId="27" borderId="8" xfId="3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69" borderId="15" xfId="3" applyFont="1" applyFill="1" applyBorder="1" applyAlignment="1">
      <alignment horizontal="center" vertical="center" wrapText="1"/>
    </xf>
    <xf numFmtId="0" fontId="2" fillId="69" borderId="16" xfId="3" applyFont="1" applyFill="1" applyBorder="1" applyAlignment="1">
      <alignment horizontal="center" vertical="center" wrapText="1"/>
    </xf>
    <xf numFmtId="0" fontId="4" fillId="70" borderId="17" xfId="1" applyFont="1" applyFill="1" applyBorder="1" applyAlignment="1">
      <alignment horizontal="center" vertical="center" wrapText="1"/>
    </xf>
    <xf numFmtId="0" fontId="4" fillId="70" borderId="18" xfId="1" applyFont="1" applyFill="1" applyBorder="1" applyAlignment="1">
      <alignment horizontal="center" vertical="center" wrapText="1"/>
    </xf>
    <xf numFmtId="0" fontId="4" fillId="70" borderId="19" xfId="1" applyFont="1" applyFill="1" applyBorder="1" applyAlignment="1">
      <alignment horizontal="center" vertical="center" wrapText="1"/>
    </xf>
    <xf numFmtId="0" fontId="2" fillId="15" borderId="15" xfId="3" applyFont="1" applyFill="1" applyBorder="1" applyAlignment="1">
      <alignment horizontal="center" vertical="center" wrapText="1"/>
    </xf>
    <xf numFmtId="0" fontId="2" fillId="15" borderId="16" xfId="3" applyFont="1" applyFill="1" applyBorder="1" applyAlignment="1">
      <alignment horizontal="center" vertical="center" wrapText="1"/>
    </xf>
    <xf numFmtId="0" fontId="4" fillId="80" borderId="17" xfId="1" applyFont="1" applyFill="1" applyBorder="1" applyAlignment="1">
      <alignment horizontal="center" vertical="center" wrapText="1"/>
    </xf>
    <xf numFmtId="0" fontId="4" fillId="80" borderId="18" xfId="1" applyFont="1" applyFill="1" applyBorder="1" applyAlignment="1">
      <alignment horizontal="center" vertical="center" wrapText="1"/>
    </xf>
    <xf numFmtId="0" fontId="4" fillId="80" borderId="19" xfId="1" applyFont="1" applyFill="1" applyBorder="1" applyAlignment="1">
      <alignment horizontal="center" vertical="center" wrapText="1"/>
    </xf>
    <xf numFmtId="0" fontId="2" fillId="39" borderId="15" xfId="3" applyFont="1" applyFill="1" applyBorder="1" applyAlignment="1">
      <alignment horizontal="center" vertical="center" wrapText="1"/>
    </xf>
    <xf numFmtId="0" fontId="2" fillId="39" borderId="16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 wrapText="1"/>
    </xf>
    <xf numFmtId="0" fontId="2" fillId="15" borderId="1" xfId="3" applyFont="1" applyFill="1" applyBorder="1" applyAlignment="1">
      <alignment horizontal="center" vertical="center" wrapText="1"/>
    </xf>
    <xf numFmtId="0" fontId="2" fillId="15" borderId="2" xfId="3" applyFont="1" applyFill="1" applyBorder="1" applyAlignment="1">
      <alignment horizontal="center" vertical="center" wrapText="1"/>
    </xf>
    <xf numFmtId="0" fontId="2" fillId="15" borderId="7" xfId="3" applyFont="1" applyFill="1" applyBorder="1" applyAlignment="1">
      <alignment horizontal="center" vertical="center" wrapText="1"/>
    </xf>
    <xf numFmtId="0" fontId="2" fillId="4" borderId="8" xfId="3" applyFont="1" applyFill="1" applyBorder="1" applyAlignment="1">
      <alignment horizontal="center" vertical="center" wrapText="1"/>
    </xf>
    <xf numFmtId="0" fontId="2" fillId="4" borderId="0" xfId="3" applyFont="1" applyFill="1" applyAlignment="1">
      <alignment horizontal="center" vertical="center" wrapText="1"/>
    </xf>
    <xf numFmtId="0" fontId="2" fillId="27" borderId="14" xfId="3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16" borderId="3" xfId="1" applyFont="1" applyFill="1" applyBorder="1" applyAlignment="1">
      <alignment horizontal="center" vertical="center"/>
    </xf>
    <xf numFmtId="0" fontId="3" fillId="16" borderId="4" xfId="1" applyFont="1" applyFill="1" applyBorder="1" applyAlignment="1">
      <alignment horizontal="center" vertical="center"/>
    </xf>
    <xf numFmtId="0" fontId="3" fillId="16" borderId="9" xfId="1" applyFont="1" applyFill="1" applyBorder="1" applyAlignment="1">
      <alignment horizontal="center" vertical="center"/>
    </xf>
    <xf numFmtId="0" fontId="2" fillId="18" borderId="8" xfId="3" applyFont="1" applyFill="1" applyBorder="1" applyAlignment="1">
      <alignment horizontal="center" vertical="center" wrapText="1"/>
    </xf>
    <xf numFmtId="0" fontId="2" fillId="18" borderId="0" xfId="3" applyFont="1" applyFill="1" applyAlignment="1">
      <alignment horizontal="center" vertical="center" wrapText="1"/>
    </xf>
    <xf numFmtId="0" fontId="2" fillId="48" borderId="15" xfId="3" applyFont="1" applyFill="1" applyBorder="1" applyAlignment="1">
      <alignment horizontal="center" vertical="center" wrapText="1"/>
    </xf>
    <xf numFmtId="0" fontId="2" fillId="48" borderId="16" xfId="3" applyFont="1" applyFill="1" applyBorder="1" applyAlignment="1">
      <alignment horizontal="center" vertical="center" wrapText="1"/>
    </xf>
    <xf numFmtId="0" fontId="4" fillId="18" borderId="17" xfId="1" applyFont="1" applyFill="1" applyBorder="1" applyAlignment="1">
      <alignment horizontal="center" vertical="center" wrapText="1"/>
    </xf>
    <xf numFmtId="0" fontId="4" fillId="18" borderId="18" xfId="1" applyFont="1" applyFill="1" applyBorder="1" applyAlignment="1">
      <alignment horizontal="center" vertical="center" wrapText="1"/>
    </xf>
    <xf numFmtId="0" fontId="4" fillId="18" borderId="19" xfId="1" applyFont="1" applyFill="1" applyBorder="1" applyAlignment="1">
      <alignment horizontal="center" vertical="center" wrapText="1"/>
    </xf>
    <xf numFmtId="0" fontId="4" fillId="41" borderId="17" xfId="1" applyFont="1" applyFill="1" applyBorder="1" applyAlignment="1">
      <alignment horizontal="center" vertical="center" wrapText="1"/>
    </xf>
    <xf numFmtId="0" fontId="4" fillId="41" borderId="18" xfId="1" applyFont="1" applyFill="1" applyBorder="1" applyAlignment="1">
      <alignment horizontal="center" vertical="center" wrapText="1"/>
    </xf>
    <xf numFmtId="0" fontId="4" fillId="41" borderId="19" xfId="1" applyFont="1" applyFill="1" applyBorder="1" applyAlignment="1">
      <alignment horizontal="center" vertical="center" wrapText="1"/>
    </xf>
    <xf numFmtId="0" fontId="4" fillId="36" borderId="17" xfId="1" applyFont="1" applyFill="1" applyBorder="1" applyAlignment="1">
      <alignment horizontal="center" vertical="center" wrapText="1"/>
    </xf>
    <xf numFmtId="0" fontId="4" fillId="36" borderId="18" xfId="1" applyFont="1" applyFill="1" applyBorder="1" applyAlignment="1">
      <alignment horizontal="center" vertical="center" wrapText="1"/>
    </xf>
    <xf numFmtId="0" fontId="4" fillId="36" borderId="19" xfId="1" applyFont="1" applyFill="1" applyBorder="1" applyAlignment="1">
      <alignment horizontal="center" vertical="center" wrapText="1"/>
    </xf>
    <xf numFmtId="0" fontId="4" fillId="40" borderId="17" xfId="1" applyFont="1" applyFill="1" applyBorder="1" applyAlignment="1">
      <alignment horizontal="center" vertical="center" wrapText="1"/>
    </xf>
    <xf numFmtId="0" fontId="4" fillId="40" borderId="18" xfId="1" applyFont="1" applyFill="1" applyBorder="1" applyAlignment="1">
      <alignment horizontal="center" vertical="center" wrapText="1"/>
    </xf>
    <xf numFmtId="0" fontId="4" fillId="40" borderId="19" xfId="1" applyFont="1" applyFill="1" applyBorder="1" applyAlignment="1">
      <alignment horizontal="center" vertical="center" wrapText="1"/>
    </xf>
    <xf numFmtId="0" fontId="4" fillId="44" borderId="17" xfId="1" applyFont="1" applyFill="1" applyBorder="1" applyAlignment="1">
      <alignment horizontal="center" vertical="center" wrapText="1"/>
    </xf>
    <xf numFmtId="0" fontId="4" fillId="44" borderId="18" xfId="1" applyFont="1" applyFill="1" applyBorder="1" applyAlignment="1">
      <alignment horizontal="center" vertical="center" wrapText="1"/>
    </xf>
    <xf numFmtId="0" fontId="4" fillId="44" borderId="19" xfId="1" applyFont="1" applyFill="1" applyBorder="1" applyAlignment="1">
      <alignment horizontal="center" vertical="center" wrapText="1"/>
    </xf>
    <xf numFmtId="0" fontId="2" fillId="47" borderId="16" xfId="3" applyFont="1" applyFill="1" applyBorder="1" applyAlignment="1">
      <alignment horizontal="center" vertical="center" wrapText="1"/>
    </xf>
    <xf numFmtId="0" fontId="2" fillId="32" borderId="15" xfId="3" applyFont="1" applyFill="1" applyBorder="1" applyAlignment="1">
      <alignment horizontal="center" vertical="center" wrapText="1"/>
    </xf>
    <xf numFmtId="0" fontId="2" fillId="32" borderId="16" xfId="3" applyFont="1" applyFill="1" applyBorder="1" applyAlignment="1">
      <alignment horizontal="center" vertical="center" wrapText="1"/>
    </xf>
    <xf numFmtId="0" fontId="2" fillId="36" borderId="15" xfId="3" applyFont="1" applyFill="1" applyBorder="1" applyAlignment="1">
      <alignment horizontal="center" vertical="center" wrapText="1"/>
    </xf>
    <xf numFmtId="0" fontId="2" fillId="36" borderId="16" xfId="3" applyFont="1" applyFill="1" applyBorder="1" applyAlignment="1">
      <alignment horizontal="center" vertical="center" wrapText="1"/>
    </xf>
    <xf numFmtId="0" fontId="2" fillId="40" borderId="15" xfId="3" applyFont="1" applyFill="1" applyBorder="1" applyAlignment="1">
      <alignment horizontal="center" vertical="center" wrapText="1"/>
    </xf>
    <xf numFmtId="0" fontId="2" fillId="40" borderId="16" xfId="3" applyFont="1" applyFill="1" applyBorder="1" applyAlignment="1">
      <alignment horizontal="center" vertical="center" wrapText="1"/>
    </xf>
    <xf numFmtId="0" fontId="2" fillId="43" borderId="15" xfId="3" applyFont="1" applyFill="1" applyBorder="1" applyAlignment="1">
      <alignment horizontal="center" vertical="center" wrapText="1"/>
    </xf>
    <xf numFmtId="0" fontId="2" fillId="43" borderId="16" xfId="3" applyFont="1" applyFill="1" applyBorder="1" applyAlignment="1">
      <alignment horizontal="center" vertical="center" wrapText="1"/>
    </xf>
    <xf numFmtId="0" fontId="2" fillId="49" borderId="15" xfId="3" applyFont="1" applyFill="1" applyBorder="1" applyAlignment="1">
      <alignment horizontal="center" vertical="center" wrapText="1"/>
    </xf>
    <xf numFmtId="0" fontId="2" fillId="49" borderId="16" xfId="3" applyFont="1" applyFill="1" applyBorder="1" applyAlignment="1">
      <alignment horizontal="center" vertical="center" wrapText="1"/>
    </xf>
    <xf numFmtId="0" fontId="4" fillId="30" borderId="17" xfId="1" applyFont="1" applyFill="1" applyBorder="1" applyAlignment="1">
      <alignment horizontal="center" vertical="center" wrapText="1"/>
    </xf>
    <xf numFmtId="0" fontId="4" fillId="30" borderId="18" xfId="1" applyFont="1" applyFill="1" applyBorder="1" applyAlignment="1">
      <alignment horizontal="center" vertical="center" wrapText="1"/>
    </xf>
    <xf numFmtId="0" fontId="4" fillId="30" borderId="19" xfId="1" applyFont="1" applyFill="1" applyBorder="1" applyAlignment="1">
      <alignment horizontal="center" vertical="center" wrapText="1"/>
    </xf>
    <xf numFmtId="0" fontId="4" fillId="46" borderId="17" xfId="1" applyFont="1" applyFill="1" applyBorder="1" applyAlignment="1">
      <alignment horizontal="center" vertical="center" wrapText="1"/>
    </xf>
    <xf numFmtId="0" fontId="4" fillId="46" borderId="18" xfId="1" applyFont="1" applyFill="1" applyBorder="1" applyAlignment="1">
      <alignment horizontal="center" vertical="center" wrapText="1"/>
    </xf>
    <xf numFmtId="0" fontId="4" fillId="46" borderId="19" xfId="1" applyFont="1" applyFill="1" applyBorder="1" applyAlignment="1">
      <alignment horizontal="center" vertical="center" wrapText="1"/>
    </xf>
    <xf numFmtId="0" fontId="4" fillId="50" borderId="17" xfId="1" applyFont="1" applyFill="1" applyBorder="1" applyAlignment="1">
      <alignment horizontal="center" vertical="center" wrapText="1"/>
    </xf>
    <xf numFmtId="0" fontId="4" fillId="50" borderId="18" xfId="1" applyFont="1" applyFill="1" applyBorder="1" applyAlignment="1">
      <alignment horizontal="center" vertical="center" wrapText="1"/>
    </xf>
    <xf numFmtId="0" fontId="4" fillId="50" borderId="19" xfId="1" applyFont="1" applyFill="1" applyBorder="1" applyAlignment="1">
      <alignment horizontal="center" vertical="center" wrapText="1"/>
    </xf>
    <xf numFmtId="0" fontId="4" fillId="15" borderId="17" xfId="1" applyFont="1" applyFill="1" applyBorder="1" applyAlignment="1">
      <alignment horizontal="center" vertical="center" wrapText="1"/>
    </xf>
    <xf numFmtId="0" fontId="4" fillId="15" borderId="18" xfId="1" applyFont="1" applyFill="1" applyBorder="1" applyAlignment="1">
      <alignment horizontal="center" vertical="center" wrapText="1"/>
    </xf>
    <xf numFmtId="0" fontId="4" fillId="15" borderId="19" xfId="1" applyFont="1" applyFill="1" applyBorder="1" applyAlignment="1">
      <alignment horizontal="center" vertical="center" wrapText="1"/>
    </xf>
    <xf numFmtId="0" fontId="4" fillId="51" borderId="17" xfId="1" applyFont="1" applyFill="1" applyBorder="1" applyAlignment="1">
      <alignment horizontal="center" vertical="center" wrapText="1"/>
    </xf>
    <xf numFmtId="0" fontId="4" fillId="51" borderId="18" xfId="1" applyFont="1" applyFill="1" applyBorder="1" applyAlignment="1">
      <alignment horizontal="center" vertical="center" wrapText="1"/>
    </xf>
    <xf numFmtId="0" fontId="4" fillId="51" borderId="19" xfId="1" applyFont="1" applyFill="1" applyBorder="1" applyAlignment="1">
      <alignment horizontal="center" vertical="center" wrapText="1"/>
    </xf>
    <xf numFmtId="0" fontId="2" fillId="30" borderId="15" xfId="3" applyFont="1" applyFill="1" applyBorder="1" applyAlignment="1">
      <alignment horizontal="center" vertical="center" wrapText="1"/>
    </xf>
    <xf numFmtId="0" fontId="2" fillId="30" borderId="16" xfId="3" applyFont="1" applyFill="1" applyBorder="1" applyAlignment="1">
      <alignment horizontal="center" vertical="center" wrapText="1"/>
    </xf>
    <xf numFmtId="0" fontId="2" fillId="45" borderId="15" xfId="3" applyFont="1" applyFill="1" applyBorder="1" applyAlignment="1">
      <alignment horizontal="center" vertical="center" wrapText="1"/>
    </xf>
    <xf numFmtId="0" fontId="2" fillId="45" borderId="16" xfId="3" applyFont="1" applyFill="1" applyBorder="1" applyAlignment="1">
      <alignment horizontal="center" vertical="center" wrapText="1"/>
    </xf>
    <xf numFmtId="0" fontId="4" fillId="38" borderId="17" xfId="1" applyFont="1" applyFill="1" applyBorder="1" applyAlignment="1">
      <alignment horizontal="center" vertical="center" wrapText="1"/>
    </xf>
    <xf numFmtId="0" fontId="4" fillId="38" borderId="18" xfId="1" applyFont="1" applyFill="1" applyBorder="1" applyAlignment="1">
      <alignment horizontal="center" vertical="center" wrapText="1"/>
    </xf>
    <xf numFmtId="0" fontId="4" fillId="38" borderId="19" xfId="1" applyFont="1" applyFill="1" applyBorder="1" applyAlignment="1">
      <alignment horizontal="center" vertical="center" wrapText="1"/>
    </xf>
    <xf numFmtId="0" fontId="7" fillId="42" borderId="17" xfId="0" applyFont="1" applyFill="1" applyBorder="1" applyAlignment="1">
      <alignment horizontal="center"/>
    </xf>
    <xf numFmtId="0" fontId="7" fillId="42" borderId="18" xfId="0" applyFont="1" applyFill="1" applyBorder="1" applyAlignment="1">
      <alignment horizontal="center"/>
    </xf>
    <xf numFmtId="0" fontId="7" fillId="42" borderId="19" xfId="0" applyFont="1" applyFill="1" applyBorder="1" applyAlignment="1">
      <alignment horizontal="center"/>
    </xf>
    <xf numFmtId="0" fontId="8" fillId="42" borderId="17" xfId="0" applyFont="1" applyFill="1" applyBorder="1" applyAlignment="1">
      <alignment horizontal="center" vertical="center"/>
    </xf>
    <xf numFmtId="0" fontId="8" fillId="42" borderId="18" xfId="0" applyFont="1" applyFill="1" applyBorder="1" applyAlignment="1">
      <alignment horizontal="center" vertical="center"/>
    </xf>
    <xf numFmtId="0" fontId="8" fillId="42" borderId="1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4" fillId="32" borderId="17" xfId="1" applyFont="1" applyFill="1" applyBorder="1" applyAlignment="1">
      <alignment horizontal="center" vertical="center" wrapText="1"/>
    </xf>
    <xf numFmtId="0" fontId="4" fillId="32" borderId="18" xfId="1" applyFont="1" applyFill="1" applyBorder="1" applyAlignment="1">
      <alignment horizontal="center" vertical="center" wrapText="1"/>
    </xf>
    <xf numFmtId="0" fontId="4" fillId="32" borderId="19" xfId="1" applyFont="1" applyFill="1" applyBorder="1" applyAlignment="1">
      <alignment horizontal="center" vertical="center" wrapText="1"/>
    </xf>
    <xf numFmtId="0" fontId="4" fillId="42" borderId="17" xfId="1" applyFont="1" applyFill="1" applyBorder="1" applyAlignment="1">
      <alignment horizontal="center" vertical="center" wrapText="1"/>
    </xf>
    <xf numFmtId="0" fontId="4" fillId="42" borderId="18" xfId="1" applyFont="1" applyFill="1" applyBorder="1" applyAlignment="1">
      <alignment horizontal="center" vertical="center" wrapText="1"/>
    </xf>
    <xf numFmtId="0" fontId="4" fillId="42" borderId="19" xfId="1" applyFont="1" applyFill="1" applyBorder="1" applyAlignment="1">
      <alignment horizontal="center" vertical="center" wrapText="1"/>
    </xf>
    <xf numFmtId="0" fontId="2" fillId="67" borderId="15" xfId="3" applyFont="1" applyFill="1" applyBorder="1" applyAlignment="1">
      <alignment horizontal="center" vertical="center" wrapText="1"/>
    </xf>
    <xf numFmtId="0" fontId="2" fillId="67" borderId="16" xfId="3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34" fillId="31" borderId="23" xfId="0" applyFont="1" applyFill="1" applyBorder="1" applyAlignment="1">
      <alignment horizontal="center" vertical="center" wrapText="1"/>
    </xf>
    <xf numFmtId="0" fontId="59" fillId="31" borderId="29" xfId="0" applyFont="1" applyFill="1" applyBorder="1" applyAlignment="1">
      <alignment horizontal="center" vertical="center" wrapText="1"/>
    </xf>
    <xf numFmtId="0" fontId="59" fillId="31" borderId="23" xfId="0" applyFont="1" applyFill="1" applyBorder="1" applyAlignment="1">
      <alignment horizontal="center" vertical="center" wrapText="1"/>
    </xf>
    <xf numFmtId="0" fontId="59" fillId="31" borderId="27" xfId="0" applyFont="1" applyFill="1" applyBorder="1" applyAlignment="1">
      <alignment horizontal="center" vertical="center" wrapText="1"/>
    </xf>
    <xf numFmtId="0" fontId="59" fillId="72" borderId="26" xfId="0" applyFont="1" applyFill="1" applyBorder="1" applyAlignment="1">
      <alignment horizontal="center" vertical="center" wrapText="1"/>
    </xf>
    <xf numFmtId="0" fontId="60" fillId="0" borderId="29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58" fillId="73" borderId="28" xfId="0" applyFont="1" applyFill="1" applyBorder="1" applyAlignment="1">
      <alignment horizontal="center" vertical="center" wrapText="1"/>
    </xf>
    <xf numFmtId="0" fontId="58" fillId="73" borderId="33" xfId="0" applyFont="1" applyFill="1" applyBorder="1" applyAlignment="1">
      <alignment horizontal="center" vertical="center" wrapText="1"/>
    </xf>
    <xf numFmtId="0" fontId="58" fillId="62" borderId="33" xfId="0" applyFont="1" applyFill="1" applyBorder="1" applyAlignment="1">
      <alignment horizontal="center" vertical="center" wrapText="1"/>
    </xf>
    <xf numFmtId="0" fontId="58" fillId="78" borderId="28" xfId="0" applyFont="1" applyFill="1" applyBorder="1" applyAlignment="1">
      <alignment horizontal="center" vertical="center" wrapText="1"/>
    </xf>
    <xf numFmtId="0" fontId="58" fillId="78" borderId="33" xfId="0" applyFont="1" applyFill="1" applyBorder="1" applyAlignment="1">
      <alignment horizontal="center" vertical="center" wrapText="1"/>
    </xf>
    <xf numFmtId="0" fontId="58" fillId="75" borderId="33" xfId="0" applyFont="1" applyFill="1" applyBorder="1" applyAlignment="1">
      <alignment horizontal="center" vertical="center" wrapText="1"/>
    </xf>
    <xf numFmtId="0" fontId="59" fillId="69" borderId="26" xfId="0" applyFont="1" applyFill="1" applyBorder="1" applyAlignment="1">
      <alignment horizontal="center" vertical="center" wrapText="1"/>
    </xf>
    <xf numFmtId="0" fontId="59" fillId="77" borderId="26" xfId="0" applyFont="1" applyFill="1" applyBorder="1" applyAlignment="1">
      <alignment horizontal="center" vertical="center" wrapText="1"/>
    </xf>
    <xf numFmtId="0" fontId="58" fillId="31" borderId="33" xfId="0" applyFont="1" applyFill="1" applyBorder="1" applyAlignment="1">
      <alignment horizontal="center" vertical="center" wrapText="1"/>
    </xf>
    <xf numFmtId="0" fontId="58" fillId="76" borderId="33" xfId="0" applyFont="1" applyFill="1" applyBorder="1" applyAlignment="1">
      <alignment horizontal="center" vertical="center" wrapText="1"/>
    </xf>
    <xf numFmtId="0" fontId="83" fillId="0" borderId="29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3" fillId="0" borderId="27" xfId="0" applyFont="1" applyBorder="1" applyAlignment="1">
      <alignment horizontal="center" vertical="center"/>
    </xf>
    <xf numFmtId="0" fontId="82" fillId="0" borderId="29" xfId="0" applyFont="1" applyBorder="1" applyAlignment="1">
      <alignment horizontal="center" vertical="center"/>
    </xf>
    <xf numFmtId="0" fontId="82" fillId="0" borderId="23" xfId="0" applyFont="1" applyBorder="1" applyAlignment="1">
      <alignment horizontal="center" vertical="center"/>
    </xf>
    <xf numFmtId="0" fontId="82" fillId="0" borderId="27" xfId="0" applyFont="1" applyBorder="1" applyAlignment="1">
      <alignment horizontal="center" vertical="center"/>
    </xf>
    <xf numFmtId="0" fontId="58" fillId="79" borderId="28" xfId="0" applyFont="1" applyFill="1" applyBorder="1" applyAlignment="1">
      <alignment horizontal="center" vertical="center" wrapText="1"/>
    </xf>
    <xf numFmtId="0" fontId="58" fillId="79" borderId="33" xfId="0" applyFont="1" applyFill="1" applyBorder="1" applyAlignment="1">
      <alignment horizontal="center" vertical="center" wrapText="1"/>
    </xf>
    <xf numFmtId="0" fontId="58" fillId="71" borderId="28" xfId="0" applyFont="1" applyFill="1" applyBorder="1" applyAlignment="1">
      <alignment horizontal="center" vertical="center" wrapText="1"/>
    </xf>
    <xf numFmtId="0" fontId="58" fillId="71" borderId="33" xfId="0" applyFont="1" applyFill="1" applyBorder="1" applyAlignment="1">
      <alignment horizontal="center" vertical="center" wrapText="1"/>
    </xf>
    <xf numFmtId="0" fontId="58" fillId="74" borderId="28" xfId="0" applyFont="1" applyFill="1" applyBorder="1" applyAlignment="1">
      <alignment horizontal="center" vertical="center" wrapText="1"/>
    </xf>
    <xf numFmtId="0" fontId="58" fillId="74" borderId="33" xfId="0" applyFont="1" applyFill="1" applyBorder="1" applyAlignment="1">
      <alignment horizontal="center" vertical="center" wrapText="1"/>
    </xf>
    <xf numFmtId="0" fontId="34" fillId="31" borderId="35" xfId="0" applyFont="1" applyFill="1" applyBorder="1" applyAlignment="1">
      <alignment horizontal="center" vertical="center" wrapText="1"/>
    </xf>
    <xf numFmtId="0" fontId="39" fillId="31" borderId="24" xfId="0" applyFont="1" applyFill="1" applyBorder="1" applyAlignment="1">
      <alignment horizontal="center" vertical="center" wrapText="1"/>
    </xf>
    <xf numFmtId="0" fontId="39" fillId="31" borderId="26" xfId="0" applyFont="1" applyFill="1" applyBorder="1" applyAlignment="1">
      <alignment horizontal="center" vertical="center" wrapText="1"/>
    </xf>
    <xf numFmtId="0" fontId="39" fillId="31" borderId="25" xfId="0" applyFont="1" applyFill="1" applyBorder="1" applyAlignment="1">
      <alignment horizontal="center" vertical="center" wrapText="1"/>
    </xf>
    <xf numFmtId="0" fontId="39" fillId="31" borderId="24" xfId="3" applyFont="1" applyFill="1" applyBorder="1" applyAlignment="1">
      <alignment horizontal="center" vertical="center" wrapText="1"/>
    </xf>
    <xf numFmtId="0" fontId="39" fillId="31" borderId="26" xfId="3" applyFont="1" applyFill="1" applyBorder="1" applyAlignment="1">
      <alignment horizontal="center" vertical="center" wrapText="1"/>
    </xf>
    <xf numFmtId="0" fontId="39" fillId="31" borderId="25" xfId="3" applyFont="1" applyFill="1" applyBorder="1" applyAlignment="1">
      <alignment horizontal="center" vertical="center" wrapText="1"/>
    </xf>
    <xf numFmtId="0" fontId="47" fillId="31" borderId="24" xfId="0" applyFont="1" applyFill="1" applyBorder="1" applyAlignment="1">
      <alignment horizontal="center" vertical="center" wrapText="1"/>
    </xf>
    <xf numFmtId="0" fontId="47" fillId="31" borderId="26" xfId="0" applyFont="1" applyFill="1" applyBorder="1" applyAlignment="1">
      <alignment horizontal="center" vertical="center" wrapText="1"/>
    </xf>
    <xf numFmtId="0" fontId="47" fillId="31" borderId="25" xfId="0" applyFont="1" applyFill="1" applyBorder="1" applyAlignment="1">
      <alignment horizontal="center" vertical="center" wrapText="1"/>
    </xf>
    <xf numFmtId="0" fontId="80" fillId="32" borderId="3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23" xfId="0" applyFont="1" applyBorder="1" applyAlignment="1">
      <alignment horizontal="center" vertical="center"/>
    </xf>
    <xf numFmtId="0" fontId="70" fillId="0" borderId="27" xfId="0" applyFont="1" applyBorder="1" applyAlignment="1">
      <alignment horizontal="center" vertical="center"/>
    </xf>
    <xf numFmtId="0" fontId="80" fillId="42" borderId="33" xfId="0" applyFont="1" applyFill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/>
    </xf>
    <xf numFmtId="0" fontId="67" fillId="0" borderId="23" xfId="0" applyFont="1" applyBorder="1" applyAlignment="1">
      <alignment horizontal="center" vertical="center"/>
    </xf>
    <xf numFmtId="0" fontId="67" fillId="0" borderId="27" xfId="0" applyFont="1" applyBorder="1" applyAlignment="1">
      <alignment horizontal="center" vertical="center"/>
    </xf>
    <xf numFmtId="0" fontId="80" fillId="31" borderId="33" xfId="0" applyFont="1" applyFill="1" applyBorder="1" applyAlignment="1">
      <alignment horizontal="center" vertical="center" wrapText="1"/>
    </xf>
    <xf numFmtId="0" fontId="80" fillId="62" borderId="33" xfId="0" applyFont="1" applyFill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80" fillId="31" borderId="28" xfId="0" applyFont="1" applyFill="1" applyBorder="1" applyAlignment="1">
      <alignment horizontal="center" vertical="center" wrapText="1"/>
    </xf>
    <xf numFmtId="0" fontId="80" fillId="31" borderId="36" xfId="0" applyFont="1" applyFill="1" applyBorder="1" applyAlignment="1">
      <alignment horizontal="center" vertical="center" wrapText="1"/>
    </xf>
    <xf numFmtId="0" fontId="62" fillId="0" borderId="29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79" fillId="32" borderId="26" xfId="0" applyFont="1" applyFill="1" applyBorder="1" applyAlignment="1">
      <alignment horizontal="center" vertical="center" wrapText="1"/>
    </xf>
    <xf numFmtId="0" fontId="59" fillId="31" borderId="22" xfId="0" applyFont="1" applyFill="1" applyBorder="1" applyAlignment="1">
      <alignment horizontal="center" vertical="center" wrapText="1"/>
    </xf>
    <xf numFmtId="0" fontId="79" fillId="31" borderId="26" xfId="0" applyFont="1" applyFill="1" applyBorder="1" applyAlignment="1">
      <alignment horizontal="center" vertical="center" wrapText="1"/>
    </xf>
    <xf numFmtId="0" fontId="12" fillId="52" borderId="22" xfId="0" applyFont="1" applyFill="1" applyBorder="1" applyAlignment="1">
      <alignment horizontal="left" vertical="center"/>
    </xf>
    <xf numFmtId="0" fontId="50" fillId="53" borderId="22" xfId="0" applyFont="1" applyFill="1" applyBorder="1" applyAlignment="1">
      <alignment horizontal="left" vertical="center"/>
    </xf>
  </cellXfs>
  <cellStyles count="9">
    <cellStyle name="40% - 着色 1 2" xfId="2" xr:uid="{00000000-0005-0000-0000-000031000000}"/>
    <cellStyle name="常规" xfId="0" builtinId="0"/>
    <cellStyle name="常规 2" xfId="3" xr:uid="{00000000-0005-0000-0000-000032000000}"/>
    <cellStyle name="常规 2 2" xfId="8" xr:uid="{A9309F5C-C523-4B09-A723-0B804DC0ECDB}"/>
    <cellStyle name="常规 3" xfId="4" xr:uid="{00000000-0005-0000-0000-000033000000}"/>
    <cellStyle name="常规 4" xfId="7" xr:uid="{0EFA0B83-41EE-46D6-8278-DB8928FFCD9C}"/>
    <cellStyle name="常规 5 2" xfId="5" xr:uid="{B6B26A8D-AA52-44C4-B44F-D23DCFD96A99}"/>
    <cellStyle name="超链接" xfId="1" builtinId="8"/>
    <cellStyle name="适中 3" xfId="6" xr:uid="{D70C6934-2E40-4929-8E39-2D35714FABC3}"/>
  </cellStyles>
  <dxfs count="0"/>
  <tableStyles count="0" defaultTableStyle="TableStyleMedium2" defaultPivotStyle="PivotStyleLight16"/>
  <colors>
    <mruColors>
      <color rgb="FFB2CB55"/>
      <color rgb="FFFF9966"/>
      <color rgb="FFCFC651"/>
      <color rgb="FFF9BE7D"/>
      <color rgb="FFF9DE7D"/>
      <color rgb="FFF8A77E"/>
      <color rgb="FF4DD353"/>
      <color rgb="FFC1DA46"/>
      <color rgb="FF96CD53"/>
      <color rgb="FF60C5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601505</xdr:colOff>
      <xdr:row>0</xdr:row>
      <xdr:rowOff>46665</xdr:rowOff>
    </xdr:from>
    <xdr:to>
      <xdr:col>2</xdr:col>
      <xdr:colOff>1468582</xdr:colOff>
      <xdr:row>0</xdr:row>
      <xdr:rowOff>418408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0655" y="46355"/>
          <a:ext cx="866775" cy="371475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647700</xdr:colOff>
      <xdr:row>0</xdr:row>
      <xdr:rowOff>522677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622480F-6D89-46F4-AEA8-A1E7AE3D4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5725"/>
          <a:ext cx="1019175" cy="436952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1524447</xdr:colOff>
      <xdr:row>0</xdr:row>
      <xdr:rowOff>556260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CD2EC3D-AF5D-4DB5-B130-EC39F024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900" y="0"/>
          <a:ext cx="1379219" cy="556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</xdr:colOff>
      <xdr:row>0</xdr:row>
      <xdr:rowOff>556260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1630BEA-0F27-44B0-ABB8-DDA1E385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52444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rofix.c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biofix.com.c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C000"/>
  </sheetPr>
  <dimension ref="A1:BN624"/>
  <sheetViews>
    <sheetView tabSelected="1" zoomScale="55" zoomScaleNormal="55" workbookViewId="0">
      <pane ySplit="1" topLeftCell="A2" activePane="bottomLeft" state="frozen"/>
      <selection pane="bottomLeft" activeCell="T622" sqref="T622:T624"/>
    </sheetView>
  </sheetViews>
  <sheetFormatPr defaultColWidth="9" defaultRowHeight="14.4"/>
  <cols>
    <col min="1" max="1" width="8.33203125" style="41" customWidth="1"/>
    <col min="2" max="2" width="7.44140625" style="41" customWidth="1"/>
    <col min="3" max="3" width="61.33203125" style="42" customWidth="1"/>
    <col min="4" max="4" width="17.88671875" style="43" customWidth="1"/>
    <col min="5" max="5" width="31.109375" style="42" customWidth="1"/>
    <col min="6" max="6" width="80.88671875" style="76" customWidth="1"/>
    <col min="7" max="7" width="57" style="44" customWidth="1"/>
    <col min="8" max="8" width="8.88671875" style="45" customWidth="1"/>
    <col min="9" max="9" width="12" style="45" customWidth="1"/>
    <col min="10" max="10" width="11.21875" style="45" customWidth="1"/>
    <col min="11" max="11" width="29" customWidth="1"/>
    <col min="12" max="12" width="25.33203125" customWidth="1"/>
    <col min="13" max="13" width="13.88671875" style="43" customWidth="1"/>
    <col min="14" max="14" width="7.44140625" customWidth="1"/>
    <col min="15" max="15" width="9.6640625" customWidth="1"/>
    <col min="16" max="16" width="18.88671875" style="169" customWidth="1"/>
    <col min="17" max="17" width="9.88671875" customWidth="1"/>
    <col min="18" max="18" width="12.109375" customWidth="1"/>
    <col min="19" max="19" width="18.77734375" customWidth="1"/>
    <col min="20" max="20" width="255.6640625" style="76" customWidth="1"/>
    <col min="21" max="21" width="15.44140625" customWidth="1"/>
    <col min="26" max="26" width="125.33203125" style="46" customWidth="1"/>
    <col min="27" max="27" width="0.109375" hidden="1" customWidth="1"/>
    <col min="28" max="28" width="20.21875" hidden="1" customWidth="1"/>
    <col min="29" max="29" width="15.88671875" hidden="1" customWidth="1"/>
    <col min="30" max="30" width="15.44140625" hidden="1" customWidth="1"/>
    <col min="31" max="31" width="15.21875" hidden="1" customWidth="1"/>
    <col min="32" max="32" width="23.6640625" hidden="1" customWidth="1"/>
    <col min="33" max="33" width="29" hidden="1" customWidth="1"/>
    <col min="34" max="66" width="9" hidden="1" customWidth="1"/>
  </cols>
  <sheetData>
    <row r="1" spans="1:33" ht="34.799999999999997">
      <c r="A1" s="47" t="s">
        <v>0</v>
      </c>
      <c r="B1" s="48" t="s">
        <v>1</v>
      </c>
      <c r="C1" s="49" t="s">
        <v>2</v>
      </c>
      <c r="D1" s="50" t="s">
        <v>3</v>
      </c>
      <c r="E1" s="51" t="s">
        <v>4</v>
      </c>
      <c r="F1" s="519" t="s">
        <v>18</v>
      </c>
      <c r="G1" s="51" t="s">
        <v>5</v>
      </c>
      <c r="H1" s="128" t="s">
        <v>6</v>
      </c>
      <c r="I1" s="128" t="s">
        <v>7</v>
      </c>
      <c r="J1" s="129" t="s">
        <v>8</v>
      </c>
      <c r="K1" s="51" t="s">
        <v>9</v>
      </c>
      <c r="L1" s="51" t="s">
        <v>10</v>
      </c>
      <c r="M1" s="52" t="s">
        <v>11</v>
      </c>
      <c r="N1" s="62" t="s">
        <v>12</v>
      </c>
      <c r="O1" s="63" t="s">
        <v>13</v>
      </c>
      <c r="P1" s="167" t="s">
        <v>14</v>
      </c>
      <c r="Q1" s="64" t="s">
        <v>15</v>
      </c>
      <c r="R1" s="70" t="s">
        <v>16</v>
      </c>
      <c r="S1" s="71" t="s">
        <v>17</v>
      </c>
      <c r="T1" s="184" t="s">
        <v>4591</v>
      </c>
      <c r="U1" s="72" t="s">
        <v>20</v>
      </c>
      <c r="Z1" s="52" t="s">
        <v>19</v>
      </c>
      <c r="AA1" s="71"/>
      <c r="AB1" s="71"/>
      <c r="AC1" s="71"/>
      <c r="AD1" s="71"/>
      <c r="AE1" s="71"/>
      <c r="AF1" s="71"/>
      <c r="AG1" s="71"/>
    </row>
    <row r="2" spans="1:33" ht="30">
      <c r="A2" s="265" t="s">
        <v>21</v>
      </c>
      <c r="B2" s="265" t="s">
        <v>22</v>
      </c>
      <c r="C2" s="53" t="s">
        <v>23</v>
      </c>
      <c r="D2" s="54">
        <v>1000</v>
      </c>
      <c r="E2" s="55" t="s">
        <v>4606</v>
      </c>
      <c r="F2" s="55" t="s">
        <v>29</v>
      </c>
      <c r="G2" s="56" t="s">
        <v>24</v>
      </c>
      <c r="H2" s="57" t="s">
        <v>25</v>
      </c>
      <c r="I2" s="57">
        <v>1</v>
      </c>
      <c r="J2" s="57">
        <v>1</v>
      </c>
      <c r="K2" s="141">
        <f>340</f>
        <v>340</v>
      </c>
      <c r="L2" s="141">
        <f>K2*J2*I2</f>
        <v>340</v>
      </c>
      <c r="M2" s="65" t="s">
        <v>26</v>
      </c>
      <c r="N2" s="66" t="s">
        <v>27</v>
      </c>
      <c r="O2" s="66">
        <v>1000</v>
      </c>
      <c r="P2" s="168">
        <f>K2/R2*O2*I2</f>
        <v>68</v>
      </c>
      <c r="Q2" s="67" t="s">
        <v>28</v>
      </c>
      <c r="R2" s="67">
        <v>5000</v>
      </c>
      <c r="S2" s="141">
        <f>K2/R2*I2</f>
        <v>6.8000000000000005E-2</v>
      </c>
      <c r="T2" s="185" t="str">
        <f>CONCATENATE(C2,AD2,AE2,AF2,D2,AG2,AD2,E2,AA2,F2,AA2,G2,AC2,P2,AB2,N2)</f>
        <v>10μL移液吸头：货号（1000）：ADU10B，10ul袋装，  1000个/袋，5袋/箱；68元/袋</v>
      </c>
      <c r="U2" s="202" t="s">
        <v>31</v>
      </c>
      <c r="V2" s="203"/>
      <c r="W2" s="203"/>
      <c r="X2" s="204"/>
      <c r="Y2" s="173"/>
      <c r="Z2" s="73" t="s">
        <v>30</v>
      </c>
      <c r="AA2" s="141" t="s">
        <v>4588</v>
      </c>
      <c r="AB2" s="141" t="s">
        <v>4592</v>
      </c>
      <c r="AC2" s="141" t="s">
        <v>4589</v>
      </c>
      <c r="AD2" s="186" t="s">
        <v>4597</v>
      </c>
      <c r="AE2" s="186" t="s">
        <v>4594</v>
      </c>
      <c r="AF2" s="186" t="s">
        <v>4595</v>
      </c>
      <c r="AG2" s="186" t="s">
        <v>4596</v>
      </c>
    </row>
    <row r="3" spans="1:33" ht="30" customHeight="1">
      <c r="A3" s="266"/>
      <c r="B3" s="307"/>
      <c r="C3" s="58" t="str">
        <f t="shared" ref="C3:C12" si="0">C2</f>
        <v>10μL移液吸头</v>
      </c>
      <c r="D3" s="54">
        <v>1001</v>
      </c>
      <c r="E3" s="55" t="s">
        <v>32</v>
      </c>
      <c r="F3" s="55" t="s">
        <v>33</v>
      </c>
      <c r="G3" s="56" t="s">
        <v>24</v>
      </c>
      <c r="H3" s="59" t="s">
        <v>25</v>
      </c>
      <c r="I3" s="57">
        <v>1</v>
      </c>
      <c r="J3" s="57">
        <v>1</v>
      </c>
      <c r="K3" s="141">
        <f>560</f>
        <v>560</v>
      </c>
      <c r="L3" s="141">
        <f t="shared" ref="L3:L66" si="1">K3*J3*I3</f>
        <v>560</v>
      </c>
      <c r="M3" s="65" t="s">
        <v>26</v>
      </c>
      <c r="N3" s="66" t="s">
        <v>27</v>
      </c>
      <c r="O3" s="66">
        <v>1000</v>
      </c>
      <c r="P3" s="168">
        <f t="shared" ref="P3:P66" si="2">K3/R3*O3*I3</f>
        <v>112</v>
      </c>
      <c r="Q3" s="68" t="s">
        <v>28</v>
      </c>
      <c r="R3" s="68">
        <v>5000</v>
      </c>
      <c r="S3" s="141">
        <f t="shared" ref="S3:S66" si="3">K3/R3*I3</f>
        <v>0.112</v>
      </c>
      <c r="T3" s="185" t="str">
        <f t="shared" ref="T3:T66" si="4">CONCATENATE(C3,AD3,AE3,AF3,D3,AG3,AD3,E3,AA3,F3,AA3,G3,AC3,P3,AB3,N3)</f>
        <v>10μL移液吸头：货号（1001）：ADU10BL，10ul低吸附袋装，  1000个/袋，5袋/箱；112元/袋</v>
      </c>
      <c r="U3" s="222"/>
      <c r="V3" s="223"/>
      <c r="W3" s="223"/>
      <c r="X3" s="224"/>
      <c r="Y3" s="163"/>
      <c r="Z3" s="73" t="s">
        <v>34</v>
      </c>
      <c r="AA3" s="141" t="s">
        <v>4588</v>
      </c>
      <c r="AB3" s="141" t="s">
        <v>4592</v>
      </c>
      <c r="AC3" s="141" t="s">
        <v>4589</v>
      </c>
      <c r="AD3" s="186" t="s">
        <v>4597</v>
      </c>
      <c r="AE3" s="186" t="s">
        <v>4594</v>
      </c>
      <c r="AF3" s="186" t="s">
        <v>4595</v>
      </c>
      <c r="AG3" s="186" t="s">
        <v>4596</v>
      </c>
    </row>
    <row r="4" spans="1:33" ht="30" customHeight="1">
      <c r="A4" s="266"/>
      <c r="B4" s="307"/>
      <c r="C4" s="58" t="str">
        <f t="shared" si="0"/>
        <v>10μL移液吸头</v>
      </c>
      <c r="D4" s="54">
        <v>1002</v>
      </c>
      <c r="E4" s="55" t="s">
        <v>35</v>
      </c>
      <c r="F4" s="55" t="s">
        <v>36</v>
      </c>
      <c r="G4" s="56" t="s">
        <v>24</v>
      </c>
      <c r="H4" s="59" t="s">
        <v>25</v>
      </c>
      <c r="I4" s="57">
        <v>1</v>
      </c>
      <c r="J4" s="57">
        <v>1</v>
      </c>
      <c r="K4" s="141">
        <f>1240</f>
        <v>1240</v>
      </c>
      <c r="L4" s="141">
        <f t="shared" si="1"/>
        <v>1240</v>
      </c>
      <c r="M4" s="65" t="s">
        <v>26</v>
      </c>
      <c r="N4" s="66" t="s">
        <v>27</v>
      </c>
      <c r="O4" s="66">
        <v>1000</v>
      </c>
      <c r="P4" s="168">
        <f t="shared" si="2"/>
        <v>248</v>
      </c>
      <c r="Q4" s="68" t="s">
        <v>28</v>
      </c>
      <c r="R4" s="68">
        <v>5000</v>
      </c>
      <c r="S4" s="141">
        <f t="shared" si="3"/>
        <v>0.248</v>
      </c>
      <c r="T4" s="185" t="str">
        <f t="shared" si="4"/>
        <v>10μL移液吸头：货号（1002）：ADU10BF，10ul滤芯袋装，  1000个/袋，5袋/箱；248元/袋</v>
      </c>
      <c r="U4" s="222"/>
      <c r="V4" s="223"/>
      <c r="W4" s="223"/>
      <c r="X4" s="224"/>
      <c r="Y4" s="163"/>
      <c r="Z4" s="73" t="s">
        <v>37</v>
      </c>
      <c r="AA4" s="141" t="s">
        <v>4588</v>
      </c>
      <c r="AB4" s="141" t="s">
        <v>4592</v>
      </c>
      <c r="AC4" s="141" t="s">
        <v>4589</v>
      </c>
      <c r="AD4" s="186" t="s">
        <v>4597</v>
      </c>
      <c r="AE4" s="186" t="s">
        <v>4594</v>
      </c>
      <c r="AF4" s="186" t="s">
        <v>4595</v>
      </c>
      <c r="AG4" s="186" t="s">
        <v>4596</v>
      </c>
    </row>
    <row r="5" spans="1:33" ht="30" customHeight="1">
      <c r="A5" s="266"/>
      <c r="B5" s="307"/>
      <c r="C5" s="58" t="str">
        <f t="shared" si="0"/>
        <v>10μL移液吸头</v>
      </c>
      <c r="D5" s="54">
        <v>1003</v>
      </c>
      <c r="E5" s="55" t="s">
        <v>38</v>
      </c>
      <c r="F5" s="55" t="s">
        <v>39</v>
      </c>
      <c r="G5" s="56" t="s">
        <v>24</v>
      </c>
      <c r="H5" s="59" t="s">
        <v>25</v>
      </c>
      <c r="I5" s="57">
        <v>1</v>
      </c>
      <c r="J5" s="57">
        <v>1</v>
      </c>
      <c r="K5" s="141">
        <f>1360</f>
        <v>1360</v>
      </c>
      <c r="L5" s="141">
        <f t="shared" si="1"/>
        <v>1360</v>
      </c>
      <c r="M5" s="65" t="s">
        <v>26</v>
      </c>
      <c r="N5" s="66" t="s">
        <v>27</v>
      </c>
      <c r="O5" s="66">
        <v>1000</v>
      </c>
      <c r="P5" s="168">
        <f t="shared" si="2"/>
        <v>272</v>
      </c>
      <c r="Q5" s="68" t="s">
        <v>28</v>
      </c>
      <c r="R5" s="68">
        <v>5000</v>
      </c>
      <c r="S5" s="141">
        <f t="shared" si="3"/>
        <v>0.27200000000000002</v>
      </c>
      <c r="T5" s="185" t="str">
        <f t="shared" si="4"/>
        <v>10μL移液吸头：货号（1003）：ADU10BLF，10ul滤芯低吸附袋装，  1000个/袋，5袋/箱；272元/袋</v>
      </c>
      <c r="U5" s="222"/>
      <c r="V5" s="223"/>
      <c r="W5" s="223"/>
      <c r="X5" s="224"/>
      <c r="Y5" s="163"/>
      <c r="Z5" s="73" t="s">
        <v>40</v>
      </c>
      <c r="AA5" s="141" t="s">
        <v>4588</v>
      </c>
      <c r="AB5" s="141" t="s">
        <v>4592</v>
      </c>
      <c r="AC5" s="141" t="s">
        <v>4589</v>
      </c>
      <c r="AD5" s="186" t="s">
        <v>4597</v>
      </c>
      <c r="AE5" s="186" t="s">
        <v>4594</v>
      </c>
      <c r="AF5" s="186" t="s">
        <v>4595</v>
      </c>
      <c r="AG5" s="186" t="s">
        <v>4596</v>
      </c>
    </row>
    <row r="6" spans="1:33" ht="30" customHeight="1">
      <c r="A6" s="266"/>
      <c r="B6" s="307"/>
      <c r="C6" s="58" t="s">
        <v>41</v>
      </c>
      <c r="D6" s="60">
        <v>1004</v>
      </c>
      <c r="E6" s="55" t="s">
        <v>42</v>
      </c>
      <c r="F6" s="55" t="s">
        <v>45</v>
      </c>
      <c r="G6" s="56" t="s">
        <v>4602</v>
      </c>
      <c r="H6" s="59" t="s">
        <v>25</v>
      </c>
      <c r="I6" s="57">
        <v>1</v>
      </c>
      <c r="J6" s="57">
        <v>1</v>
      </c>
      <c r="K6" s="141">
        <f>1440</f>
        <v>1440</v>
      </c>
      <c r="L6" s="141">
        <f t="shared" si="1"/>
        <v>1440</v>
      </c>
      <c r="M6" s="65" t="s">
        <v>26</v>
      </c>
      <c r="N6" s="69" t="s">
        <v>44</v>
      </c>
      <c r="O6" s="69">
        <v>96</v>
      </c>
      <c r="P6" s="168">
        <f t="shared" si="2"/>
        <v>28.799999999999997</v>
      </c>
      <c r="Q6" s="68" t="s">
        <v>28</v>
      </c>
      <c r="R6" s="68">
        <v>4800</v>
      </c>
      <c r="S6" s="141">
        <f t="shared" si="3"/>
        <v>0.3</v>
      </c>
      <c r="T6" s="185" t="str">
        <f t="shared" si="4"/>
        <v>多功能盒（10μL移液吸头）：货号（1004）：ADU10RS，多功能10ul无菌盒装，96个/盒，10盒/中盒，5中盒/箱；28.8元/盒</v>
      </c>
      <c r="U6" s="222"/>
      <c r="V6" s="223"/>
      <c r="W6" s="223"/>
      <c r="X6" s="224"/>
      <c r="Y6" s="163"/>
      <c r="Z6" s="73" t="s">
        <v>46</v>
      </c>
      <c r="AA6" s="141" t="s">
        <v>4588</v>
      </c>
      <c r="AB6" s="141" t="s">
        <v>4592</v>
      </c>
      <c r="AC6" s="141" t="s">
        <v>4589</v>
      </c>
      <c r="AD6" s="186" t="s">
        <v>4597</v>
      </c>
      <c r="AE6" s="186" t="s">
        <v>4594</v>
      </c>
      <c r="AF6" s="186" t="s">
        <v>4595</v>
      </c>
      <c r="AG6" s="186" t="s">
        <v>4596</v>
      </c>
    </row>
    <row r="7" spans="1:33" ht="30" customHeight="1">
      <c r="A7" s="266"/>
      <c r="B7" s="307"/>
      <c r="C7" s="58" t="str">
        <f t="shared" si="0"/>
        <v>多功能盒（10μL移液吸头）</v>
      </c>
      <c r="D7" s="60">
        <v>1005</v>
      </c>
      <c r="E7" s="55" t="s">
        <v>47</v>
      </c>
      <c r="F7" s="55" t="s">
        <v>48</v>
      </c>
      <c r="G7" s="56" t="s">
        <v>43</v>
      </c>
      <c r="H7" s="59" t="s">
        <v>25</v>
      </c>
      <c r="I7" s="57">
        <v>1</v>
      </c>
      <c r="J7" s="57">
        <v>1</v>
      </c>
      <c r="K7" s="141">
        <f>1240</f>
        <v>1240</v>
      </c>
      <c r="L7" s="141">
        <f t="shared" si="1"/>
        <v>1240</v>
      </c>
      <c r="M7" s="65" t="s">
        <v>26</v>
      </c>
      <c r="N7" s="69" t="s">
        <v>44</v>
      </c>
      <c r="O7" s="69">
        <v>96</v>
      </c>
      <c r="P7" s="168">
        <f t="shared" si="2"/>
        <v>24.800000000000004</v>
      </c>
      <c r="Q7" s="68" t="s">
        <v>28</v>
      </c>
      <c r="R7" s="68">
        <v>4800</v>
      </c>
      <c r="S7" s="141">
        <f t="shared" si="3"/>
        <v>0.25833333333333336</v>
      </c>
      <c r="T7" s="185" t="str">
        <f t="shared" si="4"/>
        <v>多功能盒（10μL移液吸头）：货号（1005）：ADU10RFS，多功能10ul无菌滤芯盒装，96个/盒，10盒/中盒，5中盒/箱；24.8元/盒</v>
      </c>
      <c r="U7" s="222"/>
      <c r="V7" s="223"/>
      <c r="W7" s="223"/>
      <c r="X7" s="224"/>
      <c r="Y7" s="163"/>
      <c r="Z7" s="73" t="s">
        <v>49</v>
      </c>
      <c r="AA7" s="141" t="s">
        <v>4588</v>
      </c>
      <c r="AB7" s="141" t="s">
        <v>4592</v>
      </c>
      <c r="AC7" s="141" t="s">
        <v>4589</v>
      </c>
      <c r="AD7" s="186" t="s">
        <v>4597</v>
      </c>
      <c r="AE7" s="186" t="s">
        <v>4594</v>
      </c>
      <c r="AF7" s="186" t="s">
        <v>4595</v>
      </c>
      <c r="AG7" s="186" t="s">
        <v>4596</v>
      </c>
    </row>
    <row r="8" spans="1:33" ht="30" customHeight="1">
      <c r="A8" s="266"/>
      <c r="B8" s="307"/>
      <c r="C8" s="58" t="str">
        <f t="shared" si="0"/>
        <v>多功能盒（10μL移液吸头）</v>
      </c>
      <c r="D8" s="60">
        <v>1006</v>
      </c>
      <c r="E8" s="55" t="s">
        <v>50</v>
      </c>
      <c r="F8" s="55" t="s">
        <v>51</v>
      </c>
      <c r="G8" s="56" t="s">
        <v>43</v>
      </c>
      <c r="H8" s="59" t="s">
        <v>25</v>
      </c>
      <c r="I8" s="57">
        <v>1</v>
      </c>
      <c r="J8" s="57">
        <v>1</v>
      </c>
      <c r="K8" s="141">
        <f>1620</f>
        <v>1620</v>
      </c>
      <c r="L8" s="141">
        <f t="shared" si="1"/>
        <v>1620</v>
      </c>
      <c r="M8" s="65" t="s">
        <v>26</v>
      </c>
      <c r="N8" s="69" t="s">
        <v>44</v>
      </c>
      <c r="O8" s="69">
        <v>96</v>
      </c>
      <c r="P8" s="168">
        <f t="shared" si="2"/>
        <v>32.400000000000006</v>
      </c>
      <c r="Q8" s="68" t="s">
        <v>28</v>
      </c>
      <c r="R8" s="68">
        <v>4800</v>
      </c>
      <c r="S8" s="141">
        <f t="shared" si="3"/>
        <v>0.33750000000000002</v>
      </c>
      <c r="T8" s="185" t="str">
        <f t="shared" si="4"/>
        <v>多功能盒（10μL移液吸头）：货号（1006）：ADU10RLS，多功能10ul无菌低吸附盒装，96个/盒，10盒/中盒，5中盒/箱；32.4元/盒</v>
      </c>
      <c r="U8" s="222"/>
      <c r="V8" s="223"/>
      <c r="W8" s="223"/>
      <c r="X8" s="224"/>
      <c r="Y8" s="163"/>
      <c r="Z8" s="73" t="s">
        <v>52</v>
      </c>
      <c r="AA8" s="141" t="s">
        <v>4588</v>
      </c>
      <c r="AB8" s="141" t="s">
        <v>4592</v>
      </c>
      <c r="AC8" s="141" t="s">
        <v>4589</v>
      </c>
      <c r="AD8" s="186" t="s">
        <v>4597</v>
      </c>
      <c r="AE8" s="186" t="s">
        <v>4594</v>
      </c>
      <c r="AF8" s="186" t="s">
        <v>4595</v>
      </c>
      <c r="AG8" s="186" t="s">
        <v>4596</v>
      </c>
    </row>
    <row r="9" spans="1:33" ht="30" customHeight="1">
      <c r="A9" s="266"/>
      <c r="B9" s="307"/>
      <c r="C9" s="58" t="str">
        <f t="shared" si="0"/>
        <v>多功能盒（10μL移液吸头）</v>
      </c>
      <c r="D9" s="60">
        <v>1007</v>
      </c>
      <c r="E9" s="55" t="s">
        <v>53</v>
      </c>
      <c r="F9" s="55" t="s">
        <v>54</v>
      </c>
      <c r="G9" s="56" t="s">
        <v>43</v>
      </c>
      <c r="H9" s="59" t="s">
        <v>25</v>
      </c>
      <c r="I9" s="57">
        <v>1</v>
      </c>
      <c r="J9" s="57">
        <v>1</v>
      </c>
      <c r="K9" s="141">
        <f>2000</f>
        <v>2000</v>
      </c>
      <c r="L9" s="141">
        <f t="shared" si="1"/>
        <v>2000</v>
      </c>
      <c r="M9" s="65" t="s">
        <v>26</v>
      </c>
      <c r="N9" s="69" t="s">
        <v>44</v>
      </c>
      <c r="O9" s="69">
        <v>96</v>
      </c>
      <c r="P9" s="168">
        <f t="shared" si="2"/>
        <v>40</v>
      </c>
      <c r="Q9" s="68" t="s">
        <v>28</v>
      </c>
      <c r="R9" s="68">
        <v>4800</v>
      </c>
      <c r="S9" s="141">
        <f t="shared" si="3"/>
        <v>0.41666666666666669</v>
      </c>
      <c r="T9" s="185" t="str">
        <f t="shared" si="4"/>
        <v>多功能盒（10μL移液吸头）：货号（1007）：ADU10RLFS，多功能10ul无菌滤芯低吸附盒装，96个/盒，10盒/中盒，5中盒/箱；40元/盒</v>
      </c>
      <c r="U9" s="222"/>
      <c r="V9" s="223"/>
      <c r="W9" s="223"/>
      <c r="X9" s="224"/>
      <c r="Y9" s="163"/>
      <c r="Z9" s="73" t="s">
        <v>55</v>
      </c>
      <c r="AA9" s="141" t="s">
        <v>4588</v>
      </c>
      <c r="AB9" s="141" t="s">
        <v>4592</v>
      </c>
      <c r="AC9" s="141" t="s">
        <v>4589</v>
      </c>
      <c r="AD9" s="186" t="s">
        <v>4597</v>
      </c>
      <c r="AE9" s="186" t="s">
        <v>4594</v>
      </c>
      <c r="AF9" s="186" t="s">
        <v>4595</v>
      </c>
      <c r="AG9" s="186" t="s">
        <v>4596</v>
      </c>
    </row>
    <row r="10" spans="1:33" ht="30" hidden="1" customHeight="1">
      <c r="A10" s="266"/>
      <c r="B10" s="307"/>
      <c r="C10" s="58" t="str">
        <f>C2</f>
        <v>10μL移液吸头</v>
      </c>
      <c r="D10" s="54">
        <v>1012</v>
      </c>
      <c r="E10" s="159" t="s">
        <v>56</v>
      </c>
      <c r="F10" s="56" t="s">
        <v>58</v>
      </c>
      <c r="G10" s="56" t="s">
        <v>57</v>
      </c>
      <c r="H10" s="59" t="s">
        <v>25</v>
      </c>
      <c r="I10" s="57">
        <v>1</v>
      </c>
      <c r="J10" s="57">
        <v>1</v>
      </c>
      <c r="K10" s="141"/>
      <c r="L10" s="141">
        <f t="shared" si="1"/>
        <v>0</v>
      </c>
      <c r="M10" s="65" t="s">
        <v>26</v>
      </c>
      <c r="N10" s="69" t="s">
        <v>4649</v>
      </c>
      <c r="O10" s="69">
        <v>96</v>
      </c>
      <c r="P10" s="168">
        <f t="shared" si="2"/>
        <v>0</v>
      </c>
      <c r="Q10" s="68" t="s">
        <v>28</v>
      </c>
      <c r="R10" s="68">
        <v>9600</v>
      </c>
      <c r="S10" s="141">
        <f t="shared" si="3"/>
        <v>0</v>
      </c>
      <c r="T10" s="185" t="str">
        <f t="shared" si="4"/>
        <v>10μL移液吸头：货号（1012）：ADU10TS，10ul无菌叠装，96个/层，10层/盒，10盒/箱；0元/层</v>
      </c>
      <c r="U10" s="222"/>
      <c r="V10" s="223"/>
      <c r="W10" s="223"/>
      <c r="X10" s="224"/>
      <c r="Y10" s="163"/>
      <c r="Z10" s="73" t="s">
        <v>59</v>
      </c>
      <c r="AA10" s="141" t="s">
        <v>4588</v>
      </c>
      <c r="AB10" s="141" t="s">
        <v>4592</v>
      </c>
      <c r="AC10" s="141" t="s">
        <v>4589</v>
      </c>
      <c r="AD10" s="186" t="s">
        <v>4597</v>
      </c>
      <c r="AE10" s="186" t="s">
        <v>4594</v>
      </c>
      <c r="AF10" s="186" t="s">
        <v>4595</v>
      </c>
      <c r="AG10" s="186" t="s">
        <v>4596</v>
      </c>
    </row>
    <row r="11" spans="1:33" ht="30" hidden="1" customHeight="1">
      <c r="A11" s="266"/>
      <c r="B11" s="307"/>
      <c r="C11" s="58" t="str">
        <f>C10</f>
        <v>10μL移液吸头</v>
      </c>
      <c r="D11" s="54">
        <v>1014</v>
      </c>
      <c r="E11" s="159" t="s">
        <v>60</v>
      </c>
      <c r="F11" s="56" t="s">
        <v>61</v>
      </c>
      <c r="G11" s="56" t="s">
        <v>57</v>
      </c>
      <c r="H11" s="59" t="s">
        <v>25</v>
      </c>
      <c r="I11" s="57">
        <v>1</v>
      </c>
      <c r="J11" s="57">
        <v>1</v>
      </c>
      <c r="K11" s="141"/>
      <c r="L11" s="141">
        <f t="shared" si="1"/>
        <v>0</v>
      </c>
      <c r="M11" s="65" t="s">
        <v>26</v>
      </c>
      <c r="N11" s="69" t="s">
        <v>4649</v>
      </c>
      <c r="O11" s="69">
        <v>96</v>
      </c>
      <c r="P11" s="168">
        <f t="shared" si="2"/>
        <v>0</v>
      </c>
      <c r="Q11" s="68" t="s">
        <v>28</v>
      </c>
      <c r="R11" s="68">
        <v>9600</v>
      </c>
      <c r="S11" s="141">
        <f t="shared" si="3"/>
        <v>0</v>
      </c>
      <c r="T11" s="185" t="str">
        <f t="shared" si="4"/>
        <v>10μL移液吸头：货号（1014）：ADU10TLS，10ul无菌低吸附叠装，96个/层，10层/盒，10盒/箱；0元/层</v>
      </c>
      <c r="U11" s="222"/>
      <c r="V11" s="223"/>
      <c r="W11" s="223"/>
      <c r="X11" s="224"/>
      <c r="Y11" s="163"/>
      <c r="Z11" s="73" t="s">
        <v>62</v>
      </c>
      <c r="AA11" s="141" t="s">
        <v>4588</v>
      </c>
      <c r="AB11" s="141" t="s">
        <v>4592</v>
      </c>
      <c r="AC11" s="141" t="s">
        <v>4589</v>
      </c>
      <c r="AD11" s="186" t="s">
        <v>4597</v>
      </c>
      <c r="AE11" s="186" t="s">
        <v>4594</v>
      </c>
      <c r="AF11" s="186" t="s">
        <v>4595</v>
      </c>
      <c r="AG11" s="186" t="s">
        <v>4596</v>
      </c>
    </row>
    <row r="12" spans="1:33" ht="30" customHeight="1">
      <c r="A12" s="266"/>
      <c r="B12" s="307"/>
      <c r="C12" s="58" t="str">
        <f t="shared" si="0"/>
        <v>10μL移液吸头</v>
      </c>
      <c r="D12" s="61">
        <v>1016</v>
      </c>
      <c r="E12" s="55" t="s">
        <v>63</v>
      </c>
      <c r="F12" s="55" t="s">
        <v>65</v>
      </c>
      <c r="G12" s="56" t="s">
        <v>64</v>
      </c>
      <c r="H12" s="59" t="s">
        <v>25</v>
      </c>
      <c r="I12" s="57">
        <v>1</v>
      </c>
      <c r="J12" s="57">
        <v>1</v>
      </c>
      <c r="K12" s="141">
        <f>1440</f>
        <v>1440</v>
      </c>
      <c r="L12" s="141">
        <f t="shared" si="1"/>
        <v>1440</v>
      </c>
      <c r="M12" s="65" t="s">
        <v>26</v>
      </c>
      <c r="N12" s="69" t="s">
        <v>4649</v>
      </c>
      <c r="O12" s="69">
        <v>96</v>
      </c>
      <c r="P12" s="168">
        <f t="shared" si="2"/>
        <v>14.399999999999999</v>
      </c>
      <c r="Q12" s="68" t="s">
        <v>28</v>
      </c>
      <c r="R12" s="68">
        <v>9600</v>
      </c>
      <c r="S12" s="141">
        <f t="shared" si="3"/>
        <v>0.15</v>
      </c>
      <c r="T12" s="185" t="str">
        <f t="shared" si="4"/>
        <v>10μL移液吸头：货号（1016）：ADU10TP，31mm长，塑封袋装，10ul非无菌袋叠装，96个/层，10层/袋，10袋/箱；14.4元/层</v>
      </c>
      <c r="U12" s="222"/>
      <c r="V12" s="223"/>
      <c r="W12" s="223"/>
      <c r="X12" s="224"/>
      <c r="Y12" s="163"/>
      <c r="Z12" s="73" t="s">
        <v>66</v>
      </c>
      <c r="AA12" s="141" t="s">
        <v>4588</v>
      </c>
      <c r="AB12" s="141" t="s">
        <v>4592</v>
      </c>
      <c r="AC12" s="141" t="s">
        <v>4589</v>
      </c>
      <c r="AD12" s="186" t="s">
        <v>4597</v>
      </c>
      <c r="AE12" s="186" t="s">
        <v>4594</v>
      </c>
      <c r="AF12" s="186" t="s">
        <v>4595</v>
      </c>
      <c r="AG12" s="186" t="s">
        <v>4596</v>
      </c>
    </row>
    <row r="13" spans="1:33" ht="30" customHeight="1">
      <c r="A13" s="266"/>
      <c r="B13" s="307"/>
      <c r="C13" s="58" t="s">
        <v>67</v>
      </c>
      <c r="D13" s="54">
        <v>1100</v>
      </c>
      <c r="E13" s="55" t="s">
        <v>68</v>
      </c>
      <c r="F13" s="55" t="s">
        <v>69</v>
      </c>
      <c r="G13" s="56" t="s">
        <v>24</v>
      </c>
      <c r="H13" s="59" t="s">
        <v>25</v>
      </c>
      <c r="I13" s="57">
        <v>1</v>
      </c>
      <c r="J13" s="57">
        <v>1</v>
      </c>
      <c r="K13" s="141">
        <f>370</f>
        <v>370</v>
      </c>
      <c r="L13" s="141">
        <f t="shared" si="1"/>
        <v>370</v>
      </c>
      <c r="M13" s="65" t="s">
        <v>26</v>
      </c>
      <c r="N13" s="66" t="s">
        <v>27</v>
      </c>
      <c r="O13" s="66">
        <v>1000</v>
      </c>
      <c r="P13" s="168">
        <f t="shared" si="2"/>
        <v>74</v>
      </c>
      <c r="Q13" s="68" t="s">
        <v>28</v>
      </c>
      <c r="R13" s="68">
        <v>5000</v>
      </c>
      <c r="S13" s="141">
        <f t="shared" si="3"/>
        <v>7.3999999999999996E-2</v>
      </c>
      <c r="T13" s="185" t="str">
        <f t="shared" si="4"/>
        <v>10μL加长移液吸头：货号（1100）：ADU10EB，10ul加长袋装，  1000个/袋，5袋/箱；74元/袋</v>
      </c>
      <c r="U13" s="222"/>
      <c r="V13" s="223"/>
      <c r="W13" s="223"/>
      <c r="X13" s="224"/>
      <c r="Y13" s="163"/>
      <c r="Z13" s="73" t="s">
        <v>70</v>
      </c>
      <c r="AA13" s="141" t="s">
        <v>4588</v>
      </c>
      <c r="AB13" s="141" t="s">
        <v>4592</v>
      </c>
      <c r="AC13" s="141" t="s">
        <v>4589</v>
      </c>
      <c r="AD13" s="186" t="s">
        <v>4597</v>
      </c>
      <c r="AE13" s="186" t="s">
        <v>4594</v>
      </c>
      <c r="AF13" s="186" t="s">
        <v>4595</v>
      </c>
      <c r="AG13" s="186" t="s">
        <v>4596</v>
      </c>
    </row>
    <row r="14" spans="1:33" ht="30" customHeight="1">
      <c r="A14" s="266"/>
      <c r="B14" s="307"/>
      <c r="C14" s="58" t="str">
        <f t="shared" ref="C14:C23" si="5">C13</f>
        <v>10μL加长移液吸头</v>
      </c>
      <c r="D14" s="54">
        <v>1101</v>
      </c>
      <c r="E14" s="55" t="s">
        <v>71</v>
      </c>
      <c r="F14" s="55" t="s">
        <v>72</v>
      </c>
      <c r="G14" s="56" t="s">
        <v>24</v>
      </c>
      <c r="H14" s="59" t="s">
        <v>25</v>
      </c>
      <c r="I14" s="57">
        <v>1</v>
      </c>
      <c r="J14" s="57">
        <v>1</v>
      </c>
      <c r="K14" s="141">
        <f>540</f>
        <v>540</v>
      </c>
      <c r="L14" s="141">
        <f t="shared" si="1"/>
        <v>540</v>
      </c>
      <c r="M14" s="65" t="s">
        <v>26</v>
      </c>
      <c r="N14" s="66" t="s">
        <v>27</v>
      </c>
      <c r="O14" s="66">
        <v>1000</v>
      </c>
      <c r="P14" s="168">
        <f t="shared" si="2"/>
        <v>108</v>
      </c>
      <c r="Q14" s="68" t="s">
        <v>28</v>
      </c>
      <c r="R14" s="68">
        <v>5000</v>
      </c>
      <c r="S14" s="141">
        <f t="shared" si="3"/>
        <v>0.108</v>
      </c>
      <c r="T14" s="185" t="str">
        <f t="shared" si="4"/>
        <v>10μL加长移液吸头：货号（1101）：ADU10EBL，10ul加长低吸附袋装，  1000个/袋，5袋/箱；108元/袋</v>
      </c>
      <c r="U14" s="222"/>
      <c r="V14" s="223"/>
      <c r="W14" s="223"/>
      <c r="X14" s="224"/>
      <c r="Y14" s="163"/>
      <c r="Z14" s="73" t="s">
        <v>73</v>
      </c>
      <c r="AA14" s="141" t="s">
        <v>4588</v>
      </c>
      <c r="AB14" s="141" t="s">
        <v>4592</v>
      </c>
      <c r="AC14" s="141" t="s">
        <v>4589</v>
      </c>
      <c r="AD14" s="186" t="s">
        <v>4597</v>
      </c>
      <c r="AE14" s="186" t="s">
        <v>4594</v>
      </c>
      <c r="AF14" s="186" t="s">
        <v>4595</v>
      </c>
      <c r="AG14" s="186" t="s">
        <v>4596</v>
      </c>
    </row>
    <row r="15" spans="1:33" ht="30" customHeight="1">
      <c r="A15" s="266"/>
      <c r="B15" s="307"/>
      <c r="C15" s="58" t="str">
        <f t="shared" si="5"/>
        <v>10μL加长移液吸头</v>
      </c>
      <c r="D15" s="54">
        <v>1102</v>
      </c>
      <c r="E15" s="55" t="s">
        <v>74</v>
      </c>
      <c r="F15" s="55" t="s">
        <v>75</v>
      </c>
      <c r="G15" s="56" t="s">
        <v>24</v>
      </c>
      <c r="H15" s="59" t="s">
        <v>25</v>
      </c>
      <c r="I15" s="57">
        <v>1</v>
      </c>
      <c r="J15" s="57">
        <v>1</v>
      </c>
      <c r="K15" s="141">
        <f>700</f>
        <v>700</v>
      </c>
      <c r="L15" s="141">
        <f t="shared" si="1"/>
        <v>700</v>
      </c>
      <c r="M15" s="65" t="s">
        <v>26</v>
      </c>
      <c r="N15" s="66" t="s">
        <v>27</v>
      </c>
      <c r="O15" s="66">
        <v>1000</v>
      </c>
      <c r="P15" s="168">
        <f t="shared" si="2"/>
        <v>140</v>
      </c>
      <c r="Q15" s="68" t="s">
        <v>28</v>
      </c>
      <c r="R15" s="68">
        <v>5000</v>
      </c>
      <c r="S15" s="141">
        <f t="shared" si="3"/>
        <v>0.14000000000000001</v>
      </c>
      <c r="T15" s="185" t="str">
        <f t="shared" si="4"/>
        <v>10μL加长移液吸头：货号（1102）：ADU10EBF，10ul加长滤芯袋装，  1000个/袋，5袋/箱；140元/袋</v>
      </c>
      <c r="U15" s="222"/>
      <c r="V15" s="223"/>
      <c r="W15" s="223"/>
      <c r="X15" s="224"/>
      <c r="Y15" s="163"/>
      <c r="Z15" s="73" t="s">
        <v>76</v>
      </c>
      <c r="AA15" s="141" t="s">
        <v>4588</v>
      </c>
      <c r="AB15" s="141" t="s">
        <v>4592</v>
      </c>
      <c r="AC15" s="141" t="s">
        <v>4589</v>
      </c>
      <c r="AD15" s="186" t="s">
        <v>4597</v>
      </c>
      <c r="AE15" s="186" t="s">
        <v>4594</v>
      </c>
      <c r="AF15" s="186" t="s">
        <v>4595</v>
      </c>
      <c r="AG15" s="186" t="s">
        <v>4596</v>
      </c>
    </row>
    <row r="16" spans="1:33" ht="30" customHeight="1">
      <c r="A16" s="266"/>
      <c r="B16" s="307"/>
      <c r="C16" s="58" t="str">
        <f t="shared" si="5"/>
        <v>10μL加长移液吸头</v>
      </c>
      <c r="D16" s="54">
        <v>1103</v>
      </c>
      <c r="E16" s="55" t="s">
        <v>77</v>
      </c>
      <c r="F16" s="55" t="s">
        <v>78</v>
      </c>
      <c r="G16" s="56" t="s">
        <v>24</v>
      </c>
      <c r="H16" s="59" t="s">
        <v>25</v>
      </c>
      <c r="I16" s="57">
        <v>1</v>
      </c>
      <c r="J16" s="57">
        <v>1</v>
      </c>
      <c r="K16" s="141">
        <f>820</f>
        <v>820</v>
      </c>
      <c r="L16" s="141">
        <f t="shared" si="1"/>
        <v>820</v>
      </c>
      <c r="M16" s="65" t="s">
        <v>26</v>
      </c>
      <c r="N16" s="66" t="s">
        <v>27</v>
      </c>
      <c r="O16" s="66">
        <v>1000</v>
      </c>
      <c r="P16" s="168">
        <f t="shared" si="2"/>
        <v>164</v>
      </c>
      <c r="Q16" s="68" t="s">
        <v>28</v>
      </c>
      <c r="R16" s="68">
        <v>5000</v>
      </c>
      <c r="S16" s="141">
        <f t="shared" si="3"/>
        <v>0.16400000000000001</v>
      </c>
      <c r="T16" s="185" t="str">
        <f t="shared" si="4"/>
        <v>10μL加长移液吸头：货号（1103）：ADU10EBLF，10ul加长滤芯低吸附袋装，  1000个/袋，5袋/箱；164元/袋</v>
      </c>
      <c r="U16" s="222"/>
      <c r="V16" s="223"/>
      <c r="W16" s="223"/>
      <c r="X16" s="224"/>
      <c r="Y16" s="163"/>
      <c r="Z16" s="73" t="s">
        <v>79</v>
      </c>
      <c r="AA16" s="141" t="s">
        <v>4588</v>
      </c>
      <c r="AB16" s="141" t="s">
        <v>4592</v>
      </c>
      <c r="AC16" s="141" t="s">
        <v>4589</v>
      </c>
      <c r="AD16" s="186" t="s">
        <v>4597</v>
      </c>
      <c r="AE16" s="186" t="s">
        <v>4594</v>
      </c>
      <c r="AF16" s="186" t="s">
        <v>4595</v>
      </c>
      <c r="AG16" s="186" t="s">
        <v>4596</v>
      </c>
    </row>
    <row r="17" spans="1:33" ht="30" customHeight="1">
      <c r="A17" s="266"/>
      <c r="B17" s="307"/>
      <c r="C17" s="58" t="s">
        <v>80</v>
      </c>
      <c r="D17" s="60">
        <v>1104</v>
      </c>
      <c r="E17" s="55" t="s">
        <v>4453</v>
      </c>
      <c r="F17" s="55" t="s">
        <v>4655</v>
      </c>
      <c r="G17" s="56" t="s">
        <v>43</v>
      </c>
      <c r="H17" s="59" t="s">
        <v>25</v>
      </c>
      <c r="I17" s="57">
        <v>1</v>
      </c>
      <c r="J17" s="57">
        <v>1</v>
      </c>
      <c r="K17" s="141">
        <f>1068</f>
        <v>1068</v>
      </c>
      <c r="L17" s="141">
        <f t="shared" si="1"/>
        <v>1068</v>
      </c>
      <c r="M17" s="65" t="s">
        <v>26</v>
      </c>
      <c r="N17" s="69" t="s">
        <v>44</v>
      </c>
      <c r="O17" s="69">
        <v>96</v>
      </c>
      <c r="P17" s="168">
        <f t="shared" si="2"/>
        <v>21.36</v>
      </c>
      <c r="Q17" s="68" t="s">
        <v>28</v>
      </c>
      <c r="R17" s="68">
        <v>4800</v>
      </c>
      <c r="S17" s="141">
        <f t="shared" si="3"/>
        <v>0.2225</v>
      </c>
      <c r="T17" s="185" t="str">
        <f t="shared" si="4"/>
        <v>多功能盒（10μL加长移液吸头）：货号（1104）：ADU10ERS，多功能双移液槽10ul加长无菌盒装，96个/盒，10盒/中盒，5中盒/箱；21.36元/盒</v>
      </c>
      <c r="U17" s="222"/>
      <c r="V17" s="223"/>
      <c r="W17" s="223"/>
      <c r="X17" s="224"/>
      <c r="Y17" s="163"/>
      <c r="Z17" s="73" t="s">
        <v>81</v>
      </c>
      <c r="AA17" s="141" t="s">
        <v>4588</v>
      </c>
      <c r="AB17" s="141" t="s">
        <v>4592</v>
      </c>
      <c r="AC17" s="141" t="s">
        <v>4589</v>
      </c>
      <c r="AD17" s="186" t="s">
        <v>4597</v>
      </c>
      <c r="AE17" s="186" t="s">
        <v>4594</v>
      </c>
      <c r="AF17" s="186" t="s">
        <v>4595</v>
      </c>
      <c r="AG17" s="186" t="s">
        <v>4596</v>
      </c>
    </row>
    <row r="18" spans="1:33" ht="30" customHeight="1">
      <c r="A18" s="266"/>
      <c r="B18" s="307"/>
      <c r="C18" s="58" t="str">
        <f t="shared" si="5"/>
        <v>多功能盒（10μL加长移液吸头）</v>
      </c>
      <c r="D18" s="60">
        <v>1105</v>
      </c>
      <c r="E18" s="55" t="s">
        <v>82</v>
      </c>
      <c r="F18" s="55" t="s">
        <v>4656</v>
      </c>
      <c r="G18" s="56" t="s">
        <v>43</v>
      </c>
      <c r="H18" s="59" t="s">
        <v>25</v>
      </c>
      <c r="I18" s="57">
        <v>1</v>
      </c>
      <c r="J18" s="57">
        <v>1</v>
      </c>
      <c r="K18" s="141">
        <f>1248</f>
        <v>1248</v>
      </c>
      <c r="L18" s="141">
        <f t="shared" si="1"/>
        <v>1248</v>
      </c>
      <c r="M18" s="65" t="s">
        <v>26</v>
      </c>
      <c r="N18" s="69" t="s">
        <v>44</v>
      </c>
      <c r="O18" s="69">
        <v>96</v>
      </c>
      <c r="P18" s="168">
        <f t="shared" si="2"/>
        <v>24.96</v>
      </c>
      <c r="Q18" s="68" t="s">
        <v>28</v>
      </c>
      <c r="R18" s="68">
        <v>4800</v>
      </c>
      <c r="S18" s="141">
        <f t="shared" si="3"/>
        <v>0.26</v>
      </c>
      <c r="T18" s="185" t="str">
        <f t="shared" si="4"/>
        <v>多功能盒（10μL加长移液吸头）：货号（1105）：ADU10ERFS，多功能双移液槽10ul加长无菌滤芯盒装，96个/盒，10盒/中盒，5中盒/箱；24.96元/盒</v>
      </c>
      <c r="U18" s="222"/>
      <c r="V18" s="223"/>
      <c r="W18" s="223"/>
      <c r="X18" s="224"/>
      <c r="Y18" s="163"/>
      <c r="Z18" s="73" t="s">
        <v>83</v>
      </c>
      <c r="AA18" s="141" t="s">
        <v>4588</v>
      </c>
      <c r="AB18" s="141" t="s">
        <v>4592</v>
      </c>
      <c r="AC18" s="141" t="s">
        <v>4589</v>
      </c>
      <c r="AD18" s="186" t="s">
        <v>4597</v>
      </c>
      <c r="AE18" s="186" t="s">
        <v>4594</v>
      </c>
      <c r="AF18" s="186" t="s">
        <v>4595</v>
      </c>
      <c r="AG18" s="186" t="s">
        <v>4596</v>
      </c>
    </row>
    <row r="19" spans="1:33" ht="30" customHeight="1">
      <c r="A19" s="266"/>
      <c r="B19" s="307"/>
      <c r="C19" s="58" t="str">
        <f>C17</f>
        <v>多功能盒（10μL加长移液吸头）</v>
      </c>
      <c r="D19" s="60">
        <v>1106</v>
      </c>
      <c r="E19" s="55" t="s">
        <v>84</v>
      </c>
      <c r="F19" s="55" t="s">
        <v>4657</v>
      </c>
      <c r="G19" s="56" t="s">
        <v>43</v>
      </c>
      <c r="H19" s="59" t="s">
        <v>25</v>
      </c>
      <c r="I19" s="57">
        <v>1</v>
      </c>
      <c r="J19" s="57">
        <v>1</v>
      </c>
      <c r="K19" s="141">
        <f>1152</f>
        <v>1152</v>
      </c>
      <c r="L19" s="141">
        <f t="shared" si="1"/>
        <v>1152</v>
      </c>
      <c r="M19" s="65" t="s">
        <v>26</v>
      </c>
      <c r="N19" s="69" t="s">
        <v>44</v>
      </c>
      <c r="O19" s="69">
        <v>96</v>
      </c>
      <c r="P19" s="168">
        <f t="shared" si="2"/>
        <v>23.04</v>
      </c>
      <c r="Q19" s="68" t="s">
        <v>28</v>
      </c>
      <c r="R19" s="68">
        <v>4800</v>
      </c>
      <c r="S19" s="141">
        <f t="shared" si="3"/>
        <v>0.24</v>
      </c>
      <c r="T19" s="185" t="str">
        <f t="shared" si="4"/>
        <v>多功能盒（10μL加长移液吸头）：货号（1106）：ADU10ERLS，多功能双移液槽10ul加长无菌低吸附盒装，96个/盒，10盒/中盒，5中盒/箱；23.04元/盒</v>
      </c>
      <c r="U19" s="222"/>
      <c r="V19" s="223"/>
      <c r="W19" s="223"/>
      <c r="X19" s="224"/>
      <c r="Y19" s="163"/>
      <c r="Z19" s="73" t="s">
        <v>85</v>
      </c>
      <c r="AA19" s="141" t="s">
        <v>4588</v>
      </c>
      <c r="AB19" s="141" t="s">
        <v>4592</v>
      </c>
      <c r="AC19" s="141" t="s">
        <v>4589</v>
      </c>
      <c r="AD19" s="186" t="s">
        <v>4597</v>
      </c>
      <c r="AE19" s="186" t="s">
        <v>4594</v>
      </c>
      <c r="AF19" s="186" t="s">
        <v>4595</v>
      </c>
      <c r="AG19" s="186" t="s">
        <v>4596</v>
      </c>
    </row>
    <row r="20" spans="1:33" ht="30" customHeight="1">
      <c r="A20" s="266"/>
      <c r="B20" s="307"/>
      <c r="C20" s="58" t="str">
        <f t="shared" si="5"/>
        <v>多功能盒（10μL加长移液吸头）</v>
      </c>
      <c r="D20" s="60">
        <v>1107</v>
      </c>
      <c r="E20" s="55" t="s">
        <v>86</v>
      </c>
      <c r="F20" s="55" t="s">
        <v>4658</v>
      </c>
      <c r="G20" s="56" t="s">
        <v>43</v>
      </c>
      <c r="H20" s="59" t="s">
        <v>25</v>
      </c>
      <c r="I20" s="57">
        <v>1</v>
      </c>
      <c r="J20" s="57">
        <v>1</v>
      </c>
      <c r="K20" s="141">
        <f>1384</f>
        <v>1384</v>
      </c>
      <c r="L20" s="141">
        <f t="shared" si="1"/>
        <v>1384</v>
      </c>
      <c r="M20" s="65" t="s">
        <v>26</v>
      </c>
      <c r="N20" s="69" t="s">
        <v>44</v>
      </c>
      <c r="O20" s="69">
        <v>96</v>
      </c>
      <c r="P20" s="168">
        <f t="shared" si="2"/>
        <v>27.68</v>
      </c>
      <c r="Q20" s="68" t="s">
        <v>28</v>
      </c>
      <c r="R20" s="68">
        <v>4800</v>
      </c>
      <c r="S20" s="141">
        <f t="shared" si="3"/>
        <v>0.28833333333333333</v>
      </c>
      <c r="T20" s="185" t="str">
        <f t="shared" si="4"/>
        <v>多功能盒（10μL加长移液吸头）：货号（1107）：ADU10ERLFS，多功能双移液槽10ul加长无菌滤芯低吸附盒装，96个/盒，10盒/中盒，5中盒/箱；27.68元/盒</v>
      </c>
      <c r="U20" s="222"/>
      <c r="V20" s="223"/>
      <c r="W20" s="223"/>
      <c r="X20" s="224"/>
      <c r="Y20" s="163"/>
      <c r="Z20" s="73" t="s">
        <v>87</v>
      </c>
      <c r="AA20" s="141" t="s">
        <v>4588</v>
      </c>
      <c r="AB20" s="141" t="s">
        <v>4592</v>
      </c>
      <c r="AC20" s="141" t="s">
        <v>4589</v>
      </c>
      <c r="AD20" s="186" t="s">
        <v>4597</v>
      </c>
      <c r="AE20" s="186" t="s">
        <v>4594</v>
      </c>
      <c r="AF20" s="186" t="s">
        <v>4595</v>
      </c>
      <c r="AG20" s="186" t="s">
        <v>4596</v>
      </c>
    </row>
    <row r="21" spans="1:33" ht="30" hidden="1" customHeight="1">
      <c r="A21" s="266"/>
      <c r="B21" s="307"/>
      <c r="C21" s="58" t="str">
        <f>C13</f>
        <v>10μL加长移液吸头</v>
      </c>
      <c r="D21" s="54">
        <v>1112</v>
      </c>
      <c r="E21" s="159" t="s">
        <v>88</v>
      </c>
      <c r="F21" s="56" t="s">
        <v>89</v>
      </c>
      <c r="G21" s="56" t="s">
        <v>57</v>
      </c>
      <c r="H21" s="59" t="s">
        <v>25</v>
      </c>
      <c r="I21" s="57">
        <v>1</v>
      </c>
      <c r="J21" s="57">
        <v>1</v>
      </c>
      <c r="K21" s="141"/>
      <c r="L21" s="141">
        <f t="shared" si="1"/>
        <v>0</v>
      </c>
      <c r="M21" s="65" t="s">
        <v>26</v>
      </c>
      <c r="N21" s="69" t="s">
        <v>4649</v>
      </c>
      <c r="O21" s="69">
        <v>96</v>
      </c>
      <c r="P21" s="168">
        <f t="shared" si="2"/>
        <v>0</v>
      </c>
      <c r="Q21" s="68" t="s">
        <v>28</v>
      </c>
      <c r="R21" s="68">
        <v>9600</v>
      </c>
      <c r="S21" s="141">
        <f t="shared" si="3"/>
        <v>0</v>
      </c>
      <c r="T21" s="185" t="str">
        <f t="shared" si="4"/>
        <v>10μL加长移液吸头：货号（1112）：ADU10ETS，10ul加长无菌叠装，96个/层，10层/盒，10盒/箱；0元/层</v>
      </c>
      <c r="U21" s="222"/>
      <c r="V21" s="223"/>
      <c r="W21" s="223"/>
      <c r="X21" s="224"/>
      <c r="Y21" s="163"/>
      <c r="Z21" s="73" t="s">
        <v>90</v>
      </c>
      <c r="AA21" s="141" t="s">
        <v>4588</v>
      </c>
      <c r="AB21" s="141" t="s">
        <v>4592</v>
      </c>
      <c r="AC21" s="141" t="s">
        <v>4589</v>
      </c>
      <c r="AD21" s="186" t="s">
        <v>4597</v>
      </c>
      <c r="AE21" s="186" t="s">
        <v>4594</v>
      </c>
      <c r="AF21" s="186" t="s">
        <v>4595</v>
      </c>
      <c r="AG21" s="186" t="s">
        <v>4596</v>
      </c>
    </row>
    <row r="22" spans="1:33" ht="30" hidden="1" customHeight="1">
      <c r="A22" s="266"/>
      <c r="B22" s="307"/>
      <c r="C22" s="58" t="str">
        <f t="shared" si="5"/>
        <v>10μL加长移液吸头</v>
      </c>
      <c r="D22" s="54">
        <v>1114</v>
      </c>
      <c r="E22" s="159" t="s">
        <v>91</v>
      </c>
      <c r="F22" s="56" t="s">
        <v>92</v>
      </c>
      <c r="G22" s="56" t="s">
        <v>57</v>
      </c>
      <c r="H22" s="59" t="s">
        <v>25</v>
      </c>
      <c r="I22" s="57">
        <v>1</v>
      </c>
      <c r="J22" s="57">
        <v>1</v>
      </c>
      <c r="K22" s="141"/>
      <c r="L22" s="141">
        <f t="shared" si="1"/>
        <v>0</v>
      </c>
      <c r="M22" s="65" t="s">
        <v>26</v>
      </c>
      <c r="N22" s="69" t="s">
        <v>4649</v>
      </c>
      <c r="O22" s="69">
        <v>96</v>
      </c>
      <c r="P22" s="168">
        <f t="shared" si="2"/>
        <v>0</v>
      </c>
      <c r="Q22" s="68" t="s">
        <v>28</v>
      </c>
      <c r="R22" s="68">
        <v>9600</v>
      </c>
      <c r="S22" s="141">
        <f t="shared" si="3"/>
        <v>0</v>
      </c>
      <c r="T22" s="185" t="str">
        <f t="shared" si="4"/>
        <v>10μL加长移液吸头：货号（1114）：ADU10ETLS，10ul加长无菌低吸附叠装，96个/层，10层/盒，10盒/箱；0元/层</v>
      </c>
      <c r="U22" s="222"/>
      <c r="V22" s="223"/>
      <c r="W22" s="223"/>
      <c r="X22" s="224"/>
      <c r="Y22" s="163"/>
      <c r="Z22" s="73" t="s">
        <v>93</v>
      </c>
      <c r="AA22" s="141" t="s">
        <v>4588</v>
      </c>
      <c r="AB22" s="141" t="s">
        <v>4592</v>
      </c>
      <c r="AC22" s="141" t="s">
        <v>4589</v>
      </c>
      <c r="AD22" s="186" t="s">
        <v>4597</v>
      </c>
      <c r="AE22" s="186" t="s">
        <v>4594</v>
      </c>
      <c r="AF22" s="186" t="s">
        <v>4595</v>
      </c>
      <c r="AG22" s="186" t="s">
        <v>4596</v>
      </c>
    </row>
    <row r="23" spans="1:33" ht="30" hidden="1" customHeight="1">
      <c r="A23" s="266"/>
      <c r="B23" s="307"/>
      <c r="C23" s="58" t="str">
        <f t="shared" si="5"/>
        <v>10μL加长移液吸头</v>
      </c>
      <c r="D23" s="61">
        <v>1116</v>
      </c>
      <c r="E23" s="159" t="s">
        <v>4454</v>
      </c>
      <c r="F23" s="56" t="s">
        <v>94</v>
      </c>
      <c r="G23" s="56" t="s">
        <v>4455</v>
      </c>
      <c r="H23" s="59" t="s">
        <v>25</v>
      </c>
      <c r="I23" s="57">
        <v>1</v>
      </c>
      <c r="J23" s="57">
        <v>1</v>
      </c>
      <c r="K23" s="141"/>
      <c r="L23" s="141">
        <f t="shared" si="1"/>
        <v>0</v>
      </c>
      <c r="M23" s="65" t="s">
        <v>26</v>
      </c>
      <c r="N23" s="69" t="s">
        <v>4649</v>
      </c>
      <c r="O23" s="69">
        <v>96</v>
      </c>
      <c r="P23" s="168">
        <f t="shared" si="2"/>
        <v>0</v>
      </c>
      <c r="Q23" s="68" t="s">
        <v>28</v>
      </c>
      <c r="R23" s="68">
        <v>9600</v>
      </c>
      <c r="S23" s="141">
        <f t="shared" si="3"/>
        <v>0</v>
      </c>
      <c r="T23" s="185" t="str">
        <f t="shared" si="4"/>
        <v>10μL加长移液吸头：货号（1116）：ADU10ETP，46mm长，塑封袋装，10ul加长非无菌袋叠装，96个/层，10层/袋，10袋/箱；0元/层</v>
      </c>
      <c r="U23" s="222"/>
      <c r="V23" s="223"/>
      <c r="W23" s="223"/>
      <c r="X23" s="224"/>
      <c r="Y23" s="163"/>
      <c r="Z23" s="73" t="s">
        <v>66</v>
      </c>
      <c r="AA23" s="141" t="s">
        <v>4588</v>
      </c>
      <c r="AB23" s="141" t="s">
        <v>4592</v>
      </c>
      <c r="AC23" s="141" t="s">
        <v>4589</v>
      </c>
      <c r="AD23" s="186" t="s">
        <v>4597</v>
      </c>
      <c r="AE23" s="186" t="s">
        <v>4594</v>
      </c>
      <c r="AF23" s="186" t="s">
        <v>4595</v>
      </c>
      <c r="AG23" s="186" t="s">
        <v>4596</v>
      </c>
    </row>
    <row r="24" spans="1:33" ht="30" customHeight="1">
      <c r="A24" s="266"/>
      <c r="B24" s="307"/>
      <c r="C24" s="58" t="s">
        <v>95</v>
      </c>
      <c r="D24" s="54">
        <v>1200</v>
      </c>
      <c r="E24" s="55" t="s">
        <v>96</v>
      </c>
      <c r="F24" s="55" t="s">
        <v>98</v>
      </c>
      <c r="G24" s="56" t="s">
        <v>24</v>
      </c>
      <c r="H24" s="59" t="s">
        <v>25</v>
      </c>
      <c r="I24" s="57">
        <v>1</v>
      </c>
      <c r="J24" s="57">
        <v>1</v>
      </c>
      <c r="K24" s="141">
        <f>370</f>
        <v>370</v>
      </c>
      <c r="L24" s="141">
        <f t="shared" si="1"/>
        <v>370</v>
      </c>
      <c r="M24" s="65" t="s">
        <v>97</v>
      </c>
      <c r="N24" s="66" t="s">
        <v>27</v>
      </c>
      <c r="O24" s="66">
        <v>1000</v>
      </c>
      <c r="P24" s="168">
        <f t="shared" si="2"/>
        <v>74</v>
      </c>
      <c r="Q24" s="68" t="s">
        <v>28</v>
      </c>
      <c r="R24" s="68">
        <v>5000</v>
      </c>
      <c r="S24" s="141">
        <f t="shared" si="3"/>
        <v>7.3999999999999996E-2</v>
      </c>
      <c r="T24" s="185" t="str">
        <f t="shared" si="4"/>
        <v>20μL移液吸头：货号（1200）：ADU20B，20ul袋装，  1000个/袋，5袋/箱；74元/袋</v>
      </c>
      <c r="U24" s="222"/>
      <c r="V24" s="223"/>
      <c r="W24" s="223"/>
      <c r="X24" s="224"/>
      <c r="Y24" s="163"/>
      <c r="Z24" s="73" t="s">
        <v>99</v>
      </c>
      <c r="AA24" s="141" t="s">
        <v>4588</v>
      </c>
      <c r="AB24" s="141" t="s">
        <v>4592</v>
      </c>
      <c r="AC24" s="141" t="s">
        <v>4589</v>
      </c>
      <c r="AD24" s="186" t="s">
        <v>4597</v>
      </c>
      <c r="AE24" s="186" t="s">
        <v>4594</v>
      </c>
      <c r="AF24" s="186" t="s">
        <v>4595</v>
      </c>
      <c r="AG24" s="186" t="s">
        <v>4596</v>
      </c>
    </row>
    <row r="25" spans="1:33" ht="30" customHeight="1">
      <c r="A25" s="266"/>
      <c r="B25" s="307"/>
      <c r="C25" s="58" t="str">
        <f t="shared" ref="C25:C34" si="6">C24</f>
        <v>20μL移液吸头</v>
      </c>
      <c r="D25" s="54">
        <v>1201</v>
      </c>
      <c r="E25" s="55" t="s">
        <v>100</v>
      </c>
      <c r="F25" s="55" t="s">
        <v>101</v>
      </c>
      <c r="G25" s="56" t="s">
        <v>24</v>
      </c>
      <c r="H25" s="59" t="s">
        <v>25</v>
      </c>
      <c r="I25" s="57">
        <v>1</v>
      </c>
      <c r="J25" s="57">
        <v>1</v>
      </c>
      <c r="K25" s="141">
        <f>1000</f>
        <v>1000</v>
      </c>
      <c r="L25" s="141">
        <f t="shared" si="1"/>
        <v>1000</v>
      </c>
      <c r="M25" s="65" t="s">
        <v>97</v>
      </c>
      <c r="N25" s="66" t="s">
        <v>27</v>
      </c>
      <c r="O25" s="66">
        <v>1000</v>
      </c>
      <c r="P25" s="168">
        <f t="shared" si="2"/>
        <v>200</v>
      </c>
      <c r="Q25" s="68" t="s">
        <v>28</v>
      </c>
      <c r="R25" s="68">
        <v>5000</v>
      </c>
      <c r="S25" s="141">
        <f t="shared" si="3"/>
        <v>0.2</v>
      </c>
      <c r="T25" s="185" t="str">
        <f t="shared" si="4"/>
        <v>20μL移液吸头：货号（1201）：ADU20BF，20ul滤芯袋装，  1000个/袋，5袋/箱；200元/袋</v>
      </c>
      <c r="U25" s="222"/>
      <c r="V25" s="223"/>
      <c r="W25" s="223"/>
      <c r="X25" s="224"/>
      <c r="Y25" s="163"/>
      <c r="Z25" s="73" t="s">
        <v>102</v>
      </c>
      <c r="AA25" s="141" t="s">
        <v>4588</v>
      </c>
      <c r="AB25" s="141" t="s">
        <v>4592</v>
      </c>
      <c r="AC25" s="141" t="s">
        <v>4589</v>
      </c>
      <c r="AD25" s="186" t="s">
        <v>4597</v>
      </c>
      <c r="AE25" s="186" t="s">
        <v>4594</v>
      </c>
      <c r="AF25" s="186" t="s">
        <v>4595</v>
      </c>
      <c r="AG25" s="186" t="s">
        <v>4596</v>
      </c>
    </row>
    <row r="26" spans="1:33" ht="30" customHeight="1">
      <c r="A26" s="266"/>
      <c r="B26" s="307"/>
      <c r="C26" s="58" t="str">
        <f t="shared" si="6"/>
        <v>20μL移液吸头</v>
      </c>
      <c r="D26" s="54">
        <v>1202</v>
      </c>
      <c r="E26" s="55" t="s">
        <v>103</v>
      </c>
      <c r="F26" s="55" t="s">
        <v>104</v>
      </c>
      <c r="G26" s="56" t="s">
        <v>24</v>
      </c>
      <c r="H26" s="59" t="s">
        <v>25</v>
      </c>
      <c r="I26" s="57">
        <v>1</v>
      </c>
      <c r="J26" s="57">
        <v>1</v>
      </c>
      <c r="K26" s="141">
        <f>540</f>
        <v>540</v>
      </c>
      <c r="L26" s="141">
        <f t="shared" si="1"/>
        <v>540</v>
      </c>
      <c r="M26" s="65" t="s">
        <v>97</v>
      </c>
      <c r="N26" s="66" t="s">
        <v>27</v>
      </c>
      <c r="O26" s="66">
        <v>1000</v>
      </c>
      <c r="P26" s="168">
        <f t="shared" si="2"/>
        <v>108</v>
      </c>
      <c r="Q26" s="68" t="s">
        <v>28</v>
      </c>
      <c r="R26" s="68">
        <v>5000</v>
      </c>
      <c r="S26" s="141">
        <f t="shared" si="3"/>
        <v>0.108</v>
      </c>
      <c r="T26" s="185" t="str">
        <f t="shared" si="4"/>
        <v>20μL移液吸头：货号（1202）：ADU20BL，20ul低吸附袋装，  1000个/袋，5袋/箱；108元/袋</v>
      </c>
      <c r="U26" s="222"/>
      <c r="V26" s="223"/>
      <c r="W26" s="223"/>
      <c r="X26" s="224"/>
      <c r="Y26" s="163"/>
      <c r="Z26" s="73" t="s">
        <v>105</v>
      </c>
      <c r="AA26" s="141" t="s">
        <v>4588</v>
      </c>
      <c r="AB26" s="141" t="s">
        <v>4592</v>
      </c>
      <c r="AC26" s="141" t="s">
        <v>4589</v>
      </c>
      <c r="AD26" s="186" t="s">
        <v>4597</v>
      </c>
      <c r="AE26" s="186" t="s">
        <v>4594</v>
      </c>
      <c r="AF26" s="186" t="s">
        <v>4595</v>
      </c>
      <c r="AG26" s="186" t="s">
        <v>4596</v>
      </c>
    </row>
    <row r="27" spans="1:33" ht="30" customHeight="1">
      <c r="A27" s="266"/>
      <c r="B27" s="307"/>
      <c r="C27" s="58" t="str">
        <f t="shared" si="6"/>
        <v>20μL移液吸头</v>
      </c>
      <c r="D27" s="54">
        <v>1203</v>
      </c>
      <c r="E27" s="55" t="s">
        <v>106</v>
      </c>
      <c r="F27" s="55" t="s">
        <v>107</v>
      </c>
      <c r="G27" s="56" t="s">
        <v>24</v>
      </c>
      <c r="H27" s="59" t="s">
        <v>25</v>
      </c>
      <c r="I27" s="57">
        <v>1</v>
      </c>
      <c r="J27" s="57">
        <v>1</v>
      </c>
      <c r="K27" s="141">
        <f>1320</f>
        <v>1320</v>
      </c>
      <c r="L27" s="141">
        <f t="shared" si="1"/>
        <v>1320</v>
      </c>
      <c r="M27" s="65" t="s">
        <v>97</v>
      </c>
      <c r="N27" s="66" t="s">
        <v>27</v>
      </c>
      <c r="O27" s="66">
        <v>1000</v>
      </c>
      <c r="P27" s="168">
        <f t="shared" si="2"/>
        <v>264</v>
      </c>
      <c r="Q27" s="68" t="s">
        <v>28</v>
      </c>
      <c r="R27" s="68">
        <v>5000</v>
      </c>
      <c r="S27" s="141">
        <f t="shared" si="3"/>
        <v>0.26400000000000001</v>
      </c>
      <c r="T27" s="185" t="str">
        <f t="shared" si="4"/>
        <v>20μL移液吸头：货号（1203）：ADU20BLF，20ul滤芯低吸附袋装，  1000个/袋，5袋/箱；264元/袋</v>
      </c>
      <c r="U27" s="222"/>
      <c r="V27" s="223"/>
      <c r="W27" s="223"/>
      <c r="X27" s="224"/>
      <c r="Y27" s="163"/>
      <c r="Z27" s="73" t="s">
        <v>105</v>
      </c>
      <c r="AA27" s="141" t="s">
        <v>4588</v>
      </c>
      <c r="AB27" s="141" t="s">
        <v>4592</v>
      </c>
      <c r="AC27" s="141" t="s">
        <v>4589</v>
      </c>
      <c r="AD27" s="186" t="s">
        <v>4597</v>
      </c>
      <c r="AE27" s="186" t="s">
        <v>4594</v>
      </c>
      <c r="AF27" s="186" t="s">
        <v>4595</v>
      </c>
      <c r="AG27" s="186" t="s">
        <v>4596</v>
      </c>
    </row>
    <row r="28" spans="1:33" ht="30" customHeight="1">
      <c r="A28" s="266"/>
      <c r="B28" s="307"/>
      <c r="C28" s="58" t="s">
        <v>108</v>
      </c>
      <c r="D28" s="60">
        <v>1204</v>
      </c>
      <c r="E28" s="55" t="s">
        <v>109</v>
      </c>
      <c r="F28" s="55" t="s">
        <v>4659</v>
      </c>
      <c r="G28" s="56" t="s">
        <v>43</v>
      </c>
      <c r="H28" s="59" t="s">
        <v>25</v>
      </c>
      <c r="I28" s="57">
        <v>1</v>
      </c>
      <c r="J28" s="57">
        <v>1</v>
      </c>
      <c r="K28" s="141">
        <f>1068</f>
        <v>1068</v>
      </c>
      <c r="L28" s="141">
        <f t="shared" si="1"/>
        <v>1068</v>
      </c>
      <c r="M28" s="65" t="s">
        <v>97</v>
      </c>
      <c r="N28" s="69" t="s">
        <v>44</v>
      </c>
      <c r="O28" s="69">
        <v>96</v>
      </c>
      <c r="P28" s="168">
        <f t="shared" si="2"/>
        <v>21.36</v>
      </c>
      <c r="Q28" s="68" t="s">
        <v>28</v>
      </c>
      <c r="R28" s="68">
        <v>4800</v>
      </c>
      <c r="S28" s="141">
        <f t="shared" si="3"/>
        <v>0.2225</v>
      </c>
      <c r="T28" s="185" t="str">
        <f t="shared" si="4"/>
        <v>多功能盒（20μL移液吸头）：货号（1204）：ADU20RS，多功能双移液槽20ul无菌盒装，96个/盒，10盒/中盒，5中盒/箱；21.36元/盒</v>
      </c>
      <c r="U28" s="222"/>
      <c r="V28" s="223"/>
      <c r="W28" s="223"/>
      <c r="X28" s="224"/>
      <c r="Y28" s="163"/>
      <c r="Z28" s="73" t="s">
        <v>110</v>
      </c>
      <c r="AA28" s="141" t="s">
        <v>4588</v>
      </c>
      <c r="AB28" s="141" t="s">
        <v>4592</v>
      </c>
      <c r="AC28" s="141" t="s">
        <v>4589</v>
      </c>
      <c r="AD28" s="186" t="s">
        <v>4597</v>
      </c>
      <c r="AE28" s="186" t="s">
        <v>4594</v>
      </c>
      <c r="AF28" s="186" t="s">
        <v>4595</v>
      </c>
      <c r="AG28" s="186" t="s">
        <v>4596</v>
      </c>
    </row>
    <row r="29" spans="1:33" ht="30" customHeight="1">
      <c r="A29" s="266"/>
      <c r="B29" s="307"/>
      <c r="C29" s="58" t="str">
        <f t="shared" si="6"/>
        <v>多功能盒（20μL移液吸头）</v>
      </c>
      <c r="D29" s="60">
        <v>1205</v>
      </c>
      <c r="E29" s="55" t="s">
        <v>111</v>
      </c>
      <c r="F29" s="55" t="s">
        <v>4660</v>
      </c>
      <c r="G29" s="56" t="s">
        <v>43</v>
      </c>
      <c r="H29" s="59" t="s">
        <v>25</v>
      </c>
      <c r="I29" s="57">
        <v>1</v>
      </c>
      <c r="J29" s="57">
        <v>1</v>
      </c>
      <c r="K29" s="141">
        <f>1632</f>
        <v>1632</v>
      </c>
      <c r="L29" s="141">
        <f t="shared" si="1"/>
        <v>1632</v>
      </c>
      <c r="M29" s="65" t="s">
        <v>97</v>
      </c>
      <c r="N29" s="69" t="s">
        <v>44</v>
      </c>
      <c r="O29" s="69">
        <v>96</v>
      </c>
      <c r="P29" s="168">
        <f t="shared" si="2"/>
        <v>32.64</v>
      </c>
      <c r="Q29" s="68" t="s">
        <v>28</v>
      </c>
      <c r="R29" s="68">
        <v>4800</v>
      </c>
      <c r="S29" s="141">
        <f t="shared" si="3"/>
        <v>0.34</v>
      </c>
      <c r="T29" s="185" t="str">
        <f t="shared" si="4"/>
        <v>多功能盒（20μL移液吸头）：货号（1205）：ADU20RFS，多功能双移液槽20ul无菌滤芯盒装，96个/盒，10盒/中盒，5中盒/箱；32.64元/盒</v>
      </c>
      <c r="U29" s="222"/>
      <c r="V29" s="223"/>
      <c r="W29" s="223"/>
      <c r="X29" s="224"/>
      <c r="Y29" s="163"/>
      <c r="Z29" s="73" t="s">
        <v>112</v>
      </c>
      <c r="AA29" s="141" t="s">
        <v>4588</v>
      </c>
      <c r="AB29" s="141" t="s">
        <v>4592</v>
      </c>
      <c r="AC29" s="141" t="s">
        <v>4589</v>
      </c>
      <c r="AD29" s="186" t="s">
        <v>4597</v>
      </c>
      <c r="AE29" s="186" t="s">
        <v>4594</v>
      </c>
      <c r="AF29" s="186" t="s">
        <v>4595</v>
      </c>
      <c r="AG29" s="186" t="s">
        <v>4596</v>
      </c>
    </row>
    <row r="30" spans="1:33" ht="30" customHeight="1">
      <c r="A30" s="266"/>
      <c r="B30" s="307"/>
      <c r="C30" s="58" t="str">
        <f t="shared" si="6"/>
        <v>多功能盒（20μL移液吸头）</v>
      </c>
      <c r="D30" s="60">
        <v>1206</v>
      </c>
      <c r="E30" s="55" t="s">
        <v>113</v>
      </c>
      <c r="F30" s="55" t="s">
        <v>4661</v>
      </c>
      <c r="G30" s="56" t="s">
        <v>43</v>
      </c>
      <c r="H30" s="59" t="s">
        <v>25</v>
      </c>
      <c r="I30" s="57">
        <v>1</v>
      </c>
      <c r="J30" s="57">
        <v>1</v>
      </c>
      <c r="K30" s="141">
        <f>1152</f>
        <v>1152</v>
      </c>
      <c r="L30" s="141">
        <f t="shared" si="1"/>
        <v>1152</v>
      </c>
      <c r="M30" s="65" t="s">
        <v>97</v>
      </c>
      <c r="N30" s="69" t="s">
        <v>44</v>
      </c>
      <c r="O30" s="69">
        <v>96</v>
      </c>
      <c r="P30" s="168">
        <f t="shared" si="2"/>
        <v>23.04</v>
      </c>
      <c r="Q30" s="68" t="s">
        <v>28</v>
      </c>
      <c r="R30" s="68">
        <v>4800</v>
      </c>
      <c r="S30" s="141">
        <f t="shared" si="3"/>
        <v>0.24</v>
      </c>
      <c r="T30" s="185" t="str">
        <f t="shared" si="4"/>
        <v>多功能盒（20μL移液吸头）：货号（1206）：ADU20RLS，多功能双移液槽20ul无菌低吸附盒装，96个/盒，10盒/中盒，5中盒/箱；23.04元/盒</v>
      </c>
      <c r="U30" s="222"/>
      <c r="V30" s="223"/>
      <c r="W30" s="223"/>
      <c r="X30" s="224"/>
      <c r="Y30" s="163"/>
      <c r="Z30" s="73" t="s">
        <v>114</v>
      </c>
      <c r="AA30" s="141" t="s">
        <v>4588</v>
      </c>
      <c r="AB30" s="141" t="s">
        <v>4592</v>
      </c>
      <c r="AC30" s="141" t="s">
        <v>4589</v>
      </c>
      <c r="AD30" s="186" t="s">
        <v>4597</v>
      </c>
      <c r="AE30" s="186" t="s">
        <v>4594</v>
      </c>
      <c r="AF30" s="186" t="s">
        <v>4595</v>
      </c>
      <c r="AG30" s="186" t="s">
        <v>4596</v>
      </c>
    </row>
    <row r="31" spans="1:33" ht="30" customHeight="1">
      <c r="A31" s="266"/>
      <c r="B31" s="307"/>
      <c r="C31" s="58" t="str">
        <f t="shared" si="6"/>
        <v>多功能盒（20μL移液吸头）</v>
      </c>
      <c r="D31" s="60">
        <v>1207</v>
      </c>
      <c r="E31" s="55" t="s">
        <v>115</v>
      </c>
      <c r="F31" s="55" t="s">
        <v>4662</v>
      </c>
      <c r="G31" s="56" t="s">
        <v>43</v>
      </c>
      <c r="H31" s="59" t="s">
        <v>25</v>
      </c>
      <c r="I31" s="57">
        <v>1</v>
      </c>
      <c r="J31" s="57">
        <v>1</v>
      </c>
      <c r="K31" s="141">
        <f>1880</f>
        <v>1880</v>
      </c>
      <c r="L31" s="141">
        <f t="shared" si="1"/>
        <v>1880</v>
      </c>
      <c r="M31" s="65" t="s">
        <v>97</v>
      </c>
      <c r="N31" s="69" t="s">
        <v>44</v>
      </c>
      <c r="O31" s="69">
        <v>96</v>
      </c>
      <c r="P31" s="168">
        <f t="shared" si="2"/>
        <v>37.6</v>
      </c>
      <c r="Q31" s="68" t="s">
        <v>28</v>
      </c>
      <c r="R31" s="68">
        <v>4800</v>
      </c>
      <c r="S31" s="141">
        <f t="shared" si="3"/>
        <v>0.39166666666666666</v>
      </c>
      <c r="T31" s="185" t="str">
        <f t="shared" si="4"/>
        <v>多功能盒（20μL移液吸头）：货号（1207）：ADU20RLFS，多功能双移液槽20ul无菌滤芯低吸附盒装，96个/盒，10盒/中盒，5中盒/箱；37.6元/盒</v>
      </c>
      <c r="U31" s="222"/>
      <c r="V31" s="223"/>
      <c r="W31" s="223"/>
      <c r="X31" s="224"/>
      <c r="Y31" s="163"/>
      <c r="Z31" s="73" t="s">
        <v>116</v>
      </c>
      <c r="AA31" s="141" t="s">
        <v>4588</v>
      </c>
      <c r="AB31" s="141" t="s">
        <v>4592</v>
      </c>
      <c r="AC31" s="141" t="s">
        <v>4589</v>
      </c>
      <c r="AD31" s="186" t="s">
        <v>4597</v>
      </c>
      <c r="AE31" s="186" t="s">
        <v>4594</v>
      </c>
      <c r="AF31" s="186" t="s">
        <v>4595</v>
      </c>
      <c r="AG31" s="186" t="s">
        <v>4596</v>
      </c>
    </row>
    <row r="32" spans="1:33" ht="30" hidden="1" customHeight="1">
      <c r="A32" s="266"/>
      <c r="B32" s="307"/>
      <c r="C32" s="58" t="str">
        <f>C24</f>
        <v>20μL移液吸头</v>
      </c>
      <c r="D32" s="54">
        <v>1212</v>
      </c>
      <c r="E32" s="159" t="s">
        <v>117</v>
      </c>
      <c r="F32" s="56" t="s">
        <v>118</v>
      </c>
      <c r="G32" s="56" t="s">
        <v>57</v>
      </c>
      <c r="H32" s="59" t="s">
        <v>25</v>
      </c>
      <c r="I32" s="57">
        <v>1</v>
      </c>
      <c r="J32" s="57">
        <v>1</v>
      </c>
      <c r="K32" s="141"/>
      <c r="L32" s="141">
        <f t="shared" si="1"/>
        <v>0</v>
      </c>
      <c r="M32" s="65" t="s">
        <v>97</v>
      </c>
      <c r="N32" s="69" t="s">
        <v>4649</v>
      </c>
      <c r="O32" s="69">
        <v>96</v>
      </c>
      <c r="P32" s="168">
        <f t="shared" si="2"/>
        <v>0</v>
      </c>
      <c r="Q32" s="68" t="s">
        <v>28</v>
      </c>
      <c r="R32" s="68">
        <v>9600</v>
      </c>
      <c r="S32" s="141">
        <f t="shared" si="3"/>
        <v>0</v>
      </c>
      <c r="T32" s="185" t="str">
        <f t="shared" si="4"/>
        <v>20μL移液吸头：货号（1212）：ADU20TS，20ul无菌叠装，96个/层，10层/盒，10盒/箱；0元/层</v>
      </c>
      <c r="U32" s="222"/>
      <c r="V32" s="223"/>
      <c r="W32" s="223"/>
      <c r="X32" s="224"/>
      <c r="Y32" s="163"/>
      <c r="Z32" s="73" t="s">
        <v>119</v>
      </c>
      <c r="AA32" s="141" t="s">
        <v>4588</v>
      </c>
      <c r="AB32" s="141" t="s">
        <v>4592</v>
      </c>
      <c r="AC32" s="141" t="s">
        <v>4589</v>
      </c>
      <c r="AD32" s="186" t="s">
        <v>4597</v>
      </c>
      <c r="AE32" s="186" t="s">
        <v>4594</v>
      </c>
      <c r="AF32" s="186" t="s">
        <v>4595</v>
      </c>
      <c r="AG32" s="186" t="s">
        <v>4596</v>
      </c>
    </row>
    <row r="33" spans="1:33" ht="30" hidden="1" customHeight="1">
      <c r="A33" s="266"/>
      <c r="B33" s="307"/>
      <c r="C33" s="58" t="str">
        <f t="shared" si="6"/>
        <v>20μL移液吸头</v>
      </c>
      <c r="D33" s="54">
        <v>1214</v>
      </c>
      <c r="E33" s="159" t="s">
        <v>120</v>
      </c>
      <c r="F33" s="56" t="s">
        <v>121</v>
      </c>
      <c r="G33" s="56" t="s">
        <v>57</v>
      </c>
      <c r="H33" s="59" t="s">
        <v>25</v>
      </c>
      <c r="I33" s="57">
        <v>1</v>
      </c>
      <c r="J33" s="57">
        <v>1</v>
      </c>
      <c r="K33" s="141"/>
      <c r="L33" s="141">
        <f t="shared" si="1"/>
        <v>0</v>
      </c>
      <c r="M33" s="65" t="s">
        <v>97</v>
      </c>
      <c r="N33" s="69" t="s">
        <v>4649</v>
      </c>
      <c r="O33" s="69">
        <v>96</v>
      </c>
      <c r="P33" s="168">
        <f t="shared" si="2"/>
        <v>0</v>
      </c>
      <c r="Q33" s="68" t="s">
        <v>28</v>
      </c>
      <c r="R33" s="68">
        <v>9600</v>
      </c>
      <c r="S33" s="141">
        <f t="shared" si="3"/>
        <v>0</v>
      </c>
      <c r="T33" s="185" t="str">
        <f t="shared" si="4"/>
        <v>20μL移液吸头：货号（1214）：ADU20TLS，20ul无菌低吸附叠装，96个/层，10层/盒，10盒/箱；0元/层</v>
      </c>
      <c r="U33" s="222"/>
      <c r="V33" s="223"/>
      <c r="W33" s="223"/>
      <c r="X33" s="224"/>
      <c r="Y33" s="163"/>
      <c r="Z33" s="73" t="s">
        <v>122</v>
      </c>
      <c r="AA33" s="141" t="s">
        <v>4588</v>
      </c>
      <c r="AB33" s="141" t="s">
        <v>4592</v>
      </c>
      <c r="AC33" s="141" t="s">
        <v>4589</v>
      </c>
      <c r="AD33" s="186" t="s">
        <v>4597</v>
      </c>
      <c r="AE33" s="186" t="s">
        <v>4594</v>
      </c>
      <c r="AF33" s="186" t="s">
        <v>4595</v>
      </c>
      <c r="AG33" s="186" t="s">
        <v>4596</v>
      </c>
    </row>
    <row r="34" spans="1:33" ht="30" hidden="1" customHeight="1">
      <c r="A34" s="266"/>
      <c r="B34" s="307"/>
      <c r="C34" s="58" t="str">
        <f t="shared" si="6"/>
        <v>20μL移液吸头</v>
      </c>
      <c r="D34" s="61">
        <v>1216</v>
      </c>
      <c r="E34" s="159" t="s">
        <v>123</v>
      </c>
      <c r="F34" s="56" t="s">
        <v>124</v>
      </c>
      <c r="G34" s="56" t="s">
        <v>64</v>
      </c>
      <c r="H34" s="59" t="s">
        <v>25</v>
      </c>
      <c r="I34" s="57">
        <v>1</v>
      </c>
      <c r="J34" s="57">
        <v>1</v>
      </c>
      <c r="K34" s="141"/>
      <c r="L34" s="141">
        <f t="shared" si="1"/>
        <v>0</v>
      </c>
      <c r="M34" s="65" t="s">
        <v>97</v>
      </c>
      <c r="N34" s="69" t="s">
        <v>4649</v>
      </c>
      <c r="O34" s="69">
        <v>96</v>
      </c>
      <c r="P34" s="168">
        <f t="shared" si="2"/>
        <v>0</v>
      </c>
      <c r="Q34" s="68" t="s">
        <v>28</v>
      </c>
      <c r="R34" s="68">
        <v>9600</v>
      </c>
      <c r="S34" s="141">
        <f t="shared" si="3"/>
        <v>0</v>
      </c>
      <c r="T34" s="185" t="str">
        <f t="shared" si="4"/>
        <v>20μL移液吸头：货号（1216）：ADU20TP，塑封袋装，20ul非无菌袋叠装，96个/层，10层/袋，10袋/箱；0元/层</v>
      </c>
      <c r="U34" s="222"/>
      <c r="V34" s="223"/>
      <c r="W34" s="223"/>
      <c r="X34" s="224"/>
      <c r="Y34" s="163"/>
      <c r="Z34" s="73" t="s">
        <v>125</v>
      </c>
      <c r="AA34" s="141" t="s">
        <v>4588</v>
      </c>
      <c r="AB34" s="141" t="s">
        <v>4592</v>
      </c>
      <c r="AC34" s="141" t="s">
        <v>4589</v>
      </c>
      <c r="AD34" s="186" t="s">
        <v>4597</v>
      </c>
      <c r="AE34" s="186" t="s">
        <v>4594</v>
      </c>
      <c r="AF34" s="186" t="s">
        <v>4595</v>
      </c>
      <c r="AG34" s="186" t="s">
        <v>4596</v>
      </c>
    </row>
    <row r="35" spans="1:33" ht="30" hidden="1" customHeight="1">
      <c r="A35" s="266"/>
      <c r="B35" s="307"/>
      <c r="C35" s="58" t="s">
        <v>126</v>
      </c>
      <c r="D35" s="54">
        <v>1400</v>
      </c>
      <c r="E35" s="159" t="s">
        <v>127</v>
      </c>
      <c r="F35" s="56" t="s">
        <v>129</v>
      </c>
      <c r="G35" s="56" t="s">
        <v>24</v>
      </c>
      <c r="H35" s="59" t="s">
        <v>25</v>
      </c>
      <c r="I35" s="57">
        <v>1</v>
      </c>
      <c r="J35" s="57">
        <v>1</v>
      </c>
      <c r="K35" s="141"/>
      <c r="L35" s="141">
        <f t="shared" si="1"/>
        <v>0</v>
      </c>
      <c r="M35" s="65" t="s">
        <v>128</v>
      </c>
      <c r="N35" s="66" t="s">
        <v>27</v>
      </c>
      <c r="O35" s="66">
        <v>1000</v>
      </c>
      <c r="P35" s="168">
        <f t="shared" si="2"/>
        <v>0</v>
      </c>
      <c r="Q35" s="68" t="s">
        <v>28</v>
      </c>
      <c r="R35" s="68">
        <v>5000</v>
      </c>
      <c r="S35" s="141">
        <f t="shared" si="3"/>
        <v>0</v>
      </c>
      <c r="T35" s="185" t="str">
        <f t="shared" si="4"/>
        <v>50μL移液吸头：货号（1400）：ADU50B，50ul袋装，  1000个/袋，5袋/箱；0元/袋</v>
      </c>
      <c r="U35" s="222"/>
      <c r="V35" s="223"/>
      <c r="W35" s="223"/>
      <c r="X35" s="224"/>
      <c r="Y35" s="163"/>
      <c r="Z35" s="73" t="s">
        <v>130</v>
      </c>
      <c r="AA35" s="141" t="s">
        <v>4588</v>
      </c>
      <c r="AB35" s="141" t="s">
        <v>4592</v>
      </c>
      <c r="AC35" s="141" t="s">
        <v>4589</v>
      </c>
      <c r="AD35" s="186" t="s">
        <v>4597</v>
      </c>
      <c r="AE35" s="186" t="s">
        <v>4594</v>
      </c>
      <c r="AF35" s="186" t="s">
        <v>4595</v>
      </c>
      <c r="AG35" s="186" t="s">
        <v>4596</v>
      </c>
    </row>
    <row r="36" spans="1:33" ht="30" customHeight="1">
      <c r="A36" s="266"/>
      <c r="B36" s="307"/>
      <c r="C36" s="58" t="str">
        <f t="shared" ref="C36:C45" si="7">C35</f>
        <v>50μL移液吸头</v>
      </c>
      <c r="D36" s="54">
        <v>1401</v>
      </c>
      <c r="E36" s="55" t="s">
        <v>131</v>
      </c>
      <c r="F36" s="55" t="s">
        <v>132</v>
      </c>
      <c r="G36" s="56" t="s">
        <v>24</v>
      </c>
      <c r="H36" s="59" t="s">
        <v>25</v>
      </c>
      <c r="I36" s="57">
        <v>1</v>
      </c>
      <c r="J36" s="57">
        <v>1</v>
      </c>
      <c r="K36" s="141">
        <f>1000</f>
        <v>1000</v>
      </c>
      <c r="L36" s="141">
        <f t="shared" si="1"/>
        <v>1000</v>
      </c>
      <c r="M36" s="65" t="s">
        <v>128</v>
      </c>
      <c r="N36" s="66" t="s">
        <v>27</v>
      </c>
      <c r="O36" s="66">
        <v>1000</v>
      </c>
      <c r="P36" s="168">
        <f t="shared" si="2"/>
        <v>200</v>
      </c>
      <c r="Q36" s="68" t="s">
        <v>28</v>
      </c>
      <c r="R36" s="68">
        <v>5000</v>
      </c>
      <c r="S36" s="141">
        <f t="shared" si="3"/>
        <v>0.2</v>
      </c>
      <c r="T36" s="185" t="str">
        <f t="shared" si="4"/>
        <v>50μL移液吸头：货号（1401）：ADU50BF，50ul滤芯袋装，  1000个/袋，5袋/箱；200元/袋</v>
      </c>
      <c r="U36" s="222"/>
      <c r="V36" s="223"/>
      <c r="W36" s="223"/>
      <c r="X36" s="224"/>
      <c r="Y36" s="163"/>
      <c r="Z36" s="73" t="s">
        <v>133</v>
      </c>
      <c r="AA36" s="141" t="s">
        <v>4588</v>
      </c>
      <c r="AB36" s="141" t="s">
        <v>4592</v>
      </c>
      <c r="AC36" s="141" t="s">
        <v>4589</v>
      </c>
      <c r="AD36" s="186" t="s">
        <v>4597</v>
      </c>
      <c r="AE36" s="186" t="s">
        <v>4594</v>
      </c>
      <c r="AF36" s="186" t="s">
        <v>4595</v>
      </c>
      <c r="AG36" s="186" t="s">
        <v>4596</v>
      </c>
    </row>
    <row r="37" spans="1:33" ht="30" hidden="1" customHeight="1">
      <c r="A37" s="266"/>
      <c r="B37" s="307"/>
      <c r="C37" s="58" t="str">
        <f t="shared" si="7"/>
        <v>50μL移液吸头</v>
      </c>
      <c r="D37" s="54">
        <v>1402</v>
      </c>
      <c r="E37" s="159" t="s">
        <v>134</v>
      </c>
      <c r="F37" s="56" t="s">
        <v>135</v>
      </c>
      <c r="G37" s="56" t="s">
        <v>24</v>
      </c>
      <c r="H37" s="59" t="s">
        <v>25</v>
      </c>
      <c r="I37" s="57">
        <v>1</v>
      </c>
      <c r="J37" s="57">
        <v>1</v>
      </c>
      <c r="K37" s="141"/>
      <c r="L37" s="141">
        <f t="shared" si="1"/>
        <v>0</v>
      </c>
      <c r="M37" s="65" t="s">
        <v>128</v>
      </c>
      <c r="N37" s="66" t="s">
        <v>27</v>
      </c>
      <c r="O37" s="66">
        <v>1000</v>
      </c>
      <c r="P37" s="168">
        <f t="shared" si="2"/>
        <v>0</v>
      </c>
      <c r="Q37" s="68" t="s">
        <v>28</v>
      </c>
      <c r="R37" s="68">
        <v>5000</v>
      </c>
      <c r="S37" s="141">
        <f t="shared" si="3"/>
        <v>0</v>
      </c>
      <c r="T37" s="185" t="str">
        <f t="shared" si="4"/>
        <v>50μL移液吸头：货号（1402）：ADU50BL，50ul低吸附袋装，  1000个/袋，5袋/箱；0元/袋</v>
      </c>
      <c r="U37" s="222"/>
      <c r="V37" s="223"/>
      <c r="W37" s="223"/>
      <c r="X37" s="224"/>
      <c r="Y37" s="163"/>
      <c r="Z37" s="73" t="s">
        <v>136</v>
      </c>
      <c r="AA37" s="141" t="s">
        <v>4588</v>
      </c>
      <c r="AB37" s="141" t="s">
        <v>4592</v>
      </c>
      <c r="AC37" s="141" t="s">
        <v>4589</v>
      </c>
      <c r="AD37" s="186" t="s">
        <v>4597</v>
      </c>
      <c r="AE37" s="186" t="s">
        <v>4594</v>
      </c>
      <c r="AF37" s="186" t="s">
        <v>4595</v>
      </c>
      <c r="AG37" s="186" t="s">
        <v>4596</v>
      </c>
    </row>
    <row r="38" spans="1:33" ht="30" customHeight="1">
      <c r="A38" s="266"/>
      <c r="B38" s="307"/>
      <c r="C38" s="58" t="str">
        <f t="shared" si="7"/>
        <v>50μL移液吸头</v>
      </c>
      <c r="D38" s="54">
        <v>1403</v>
      </c>
      <c r="E38" s="55" t="s">
        <v>137</v>
      </c>
      <c r="F38" s="55" t="s">
        <v>138</v>
      </c>
      <c r="G38" s="56" t="s">
        <v>24</v>
      </c>
      <c r="H38" s="59" t="s">
        <v>25</v>
      </c>
      <c r="I38" s="57">
        <v>1</v>
      </c>
      <c r="J38" s="57">
        <v>1</v>
      </c>
      <c r="K38" s="141">
        <f>1320</f>
        <v>1320</v>
      </c>
      <c r="L38" s="141">
        <f t="shared" si="1"/>
        <v>1320</v>
      </c>
      <c r="M38" s="65" t="s">
        <v>128</v>
      </c>
      <c r="N38" s="66" t="s">
        <v>27</v>
      </c>
      <c r="O38" s="66">
        <v>1000</v>
      </c>
      <c r="P38" s="168">
        <f t="shared" si="2"/>
        <v>264</v>
      </c>
      <c r="Q38" s="68" t="s">
        <v>28</v>
      </c>
      <c r="R38" s="68">
        <v>5000</v>
      </c>
      <c r="S38" s="141">
        <f t="shared" si="3"/>
        <v>0.26400000000000001</v>
      </c>
      <c r="T38" s="185" t="str">
        <f t="shared" si="4"/>
        <v>50μL移液吸头：货号（1403）：ADU50BLF，50ul滤芯低吸附袋装，  1000个/袋，5袋/箱；264元/袋</v>
      </c>
      <c r="U38" s="222"/>
      <c r="V38" s="223"/>
      <c r="W38" s="223"/>
      <c r="X38" s="224"/>
      <c r="Y38" s="163"/>
      <c r="Z38" s="73" t="s">
        <v>136</v>
      </c>
      <c r="AA38" s="141" t="s">
        <v>4588</v>
      </c>
      <c r="AB38" s="141" t="s">
        <v>4592</v>
      </c>
      <c r="AC38" s="141" t="s">
        <v>4589</v>
      </c>
      <c r="AD38" s="186" t="s">
        <v>4597</v>
      </c>
      <c r="AE38" s="186" t="s">
        <v>4594</v>
      </c>
      <c r="AF38" s="186" t="s">
        <v>4595</v>
      </c>
      <c r="AG38" s="186" t="s">
        <v>4596</v>
      </c>
    </row>
    <row r="39" spans="1:33" ht="30" hidden="1" customHeight="1">
      <c r="A39" s="266"/>
      <c r="B39" s="307"/>
      <c r="C39" s="58" t="s">
        <v>139</v>
      </c>
      <c r="D39" s="60">
        <v>1404</v>
      </c>
      <c r="E39" s="159" t="s">
        <v>140</v>
      </c>
      <c r="F39" s="56" t="s">
        <v>142</v>
      </c>
      <c r="G39" s="56" t="s">
        <v>141</v>
      </c>
      <c r="H39" s="59" t="s">
        <v>25</v>
      </c>
      <c r="I39" s="57">
        <v>1</v>
      </c>
      <c r="J39" s="57">
        <v>1</v>
      </c>
      <c r="K39" s="141"/>
      <c r="L39" s="141">
        <f t="shared" si="1"/>
        <v>0</v>
      </c>
      <c r="M39" s="65" t="s">
        <v>128</v>
      </c>
      <c r="N39" s="69" t="s">
        <v>44</v>
      </c>
      <c r="O39" s="69">
        <v>96</v>
      </c>
      <c r="P39" s="168">
        <f t="shared" si="2"/>
        <v>0</v>
      </c>
      <c r="Q39" s="68" t="s">
        <v>28</v>
      </c>
      <c r="R39" s="68">
        <v>6912</v>
      </c>
      <c r="S39" s="141">
        <f t="shared" si="3"/>
        <v>0</v>
      </c>
      <c r="T39" s="185" t="str">
        <f t="shared" si="4"/>
        <v>多功能盒（50μL移液吸头）：货号（1404）：ADU50RS，多功能50ul无菌盒装，96个/盒，18盒/中盒，4中盒/箱；0元/盒</v>
      </c>
      <c r="U39" s="222"/>
      <c r="V39" s="223"/>
      <c r="W39" s="223"/>
      <c r="X39" s="224"/>
      <c r="Y39" s="163"/>
      <c r="Z39" s="73" t="s">
        <v>143</v>
      </c>
      <c r="AA39" s="141" t="s">
        <v>4588</v>
      </c>
      <c r="AB39" s="141" t="s">
        <v>4592</v>
      </c>
      <c r="AC39" s="141" t="s">
        <v>4589</v>
      </c>
      <c r="AD39" s="186" t="s">
        <v>4597</v>
      </c>
      <c r="AE39" s="186" t="s">
        <v>4594</v>
      </c>
      <c r="AF39" s="186" t="s">
        <v>4595</v>
      </c>
      <c r="AG39" s="186" t="s">
        <v>4596</v>
      </c>
    </row>
    <row r="40" spans="1:33" ht="30" customHeight="1">
      <c r="A40" s="266"/>
      <c r="B40" s="307"/>
      <c r="C40" s="58" t="str">
        <f t="shared" si="7"/>
        <v>多功能盒（50μL移液吸头）</v>
      </c>
      <c r="D40" s="60">
        <v>1405</v>
      </c>
      <c r="E40" s="55" t="s">
        <v>144</v>
      </c>
      <c r="F40" s="55" t="s">
        <v>145</v>
      </c>
      <c r="G40" s="56" t="s">
        <v>141</v>
      </c>
      <c r="H40" s="59" t="s">
        <v>25</v>
      </c>
      <c r="I40" s="57">
        <v>1</v>
      </c>
      <c r="J40" s="57">
        <v>1</v>
      </c>
      <c r="K40" s="141">
        <f>2358</f>
        <v>2358</v>
      </c>
      <c r="L40" s="141">
        <f t="shared" si="1"/>
        <v>2358</v>
      </c>
      <c r="M40" s="65" t="s">
        <v>128</v>
      </c>
      <c r="N40" s="69" t="s">
        <v>44</v>
      </c>
      <c r="O40" s="69">
        <v>96</v>
      </c>
      <c r="P40" s="168">
        <f t="shared" si="2"/>
        <v>32.75</v>
      </c>
      <c r="Q40" s="68" t="s">
        <v>28</v>
      </c>
      <c r="R40" s="68">
        <v>6912</v>
      </c>
      <c r="S40" s="141">
        <f t="shared" si="3"/>
        <v>0.34114583333333331</v>
      </c>
      <c r="T40" s="185" t="str">
        <f t="shared" si="4"/>
        <v>多功能盒（50μL移液吸头）：货号（1405）：ADU50RFS，多功能50ul无菌滤芯盒装，96个/盒，18盒/中盒，4中盒/箱；32.75元/盒</v>
      </c>
      <c r="U40" s="222"/>
      <c r="V40" s="223"/>
      <c r="W40" s="223"/>
      <c r="X40" s="224"/>
      <c r="Y40" s="163"/>
      <c r="Z40" s="73" t="s">
        <v>146</v>
      </c>
      <c r="AA40" s="141" t="s">
        <v>4588</v>
      </c>
      <c r="AB40" s="141" t="s">
        <v>4592</v>
      </c>
      <c r="AC40" s="141" t="s">
        <v>4589</v>
      </c>
      <c r="AD40" s="186" t="s">
        <v>4597</v>
      </c>
      <c r="AE40" s="186" t="s">
        <v>4594</v>
      </c>
      <c r="AF40" s="186" t="s">
        <v>4595</v>
      </c>
      <c r="AG40" s="186" t="s">
        <v>4596</v>
      </c>
    </row>
    <row r="41" spans="1:33" ht="30" hidden="1" customHeight="1">
      <c r="A41" s="266"/>
      <c r="B41" s="307"/>
      <c r="C41" s="58" t="str">
        <f t="shared" si="7"/>
        <v>多功能盒（50μL移液吸头）</v>
      </c>
      <c r="D41" s="60">
        <v>1406</v>
      </c>
      <c r="E41" s="159" t="s">
        <v>147</v>
      </c>
      <c r="F41" s="56" t="s">
        <v>148</v>
      </c>
      <c r="G41" s="56" t="s">
        <v>141</v>
      </c>
      <c r="H41" s="59" t="s">
        <v>25</v>
      </c>
      <c r="I41" s="57">
        <v>1</v>
      </c>
      <c r="J41" s="57">
        <v>1</v>
      </c>
      <c r="K41" s="141"/>
      <c r="L41" s="141">
        <f t="shared" si="1"/>
        <v>0</v>
      </c>
      <c r="M41" s="65" t="s">
        <v>128</v>
      </c>
      <c r="N41" s="69" t="s">
        <v>44</v>
      </c>
      <c r="O41" s="69">
        <v>96</v>
      </c>
      <c r="P41" s="168">
        <f t="shared" si="2"/>
        <v>0</v>
      </c>
      <c r="Q41" s="68" t="s">
        <v>28</v>
      </c>
      <c r="R41" s="68">
        <v>6912</v>
      </c>
      <c r="S41" s="141">
        <f t="shared" si="3"/>
        <v>0</v>
      </c>
      <c r="T41" s="185" t="str">
        <f t="shared" si="4"/>
        <v>多功能盒（50μL移液吸头）：货号（1406）：ADU50RLS，多功能50ul无菌低吸附盒装，96个/盒，18盒/中盒，4中盒/箱；0元/盒</v>
      </c>
      <c r="U41" s="222"/>
      <c r="V41" s="223"/>
      <c r="W41" s="223"/>
      <c r="X41" s="224"/>
      <c r="Y41" s="163"/>
      <c r="Z41" s="73" t="s">
        <v>149</v>
      </c>
      <c r="AA41" s="141" t="s">
        <v>4588</v>
      </c>
      <c r="AB41" s="141" t="s">
        <v>4592</v>
      </c>
      <c r="AC41" s="141" t="s">
        <v>4589</v>
      </c>
      <c r="AD41" s="186" t="s">
        <v>4597</v>
      </c>
      <c r="AE41" s="186" t="s">
        <v>4594</v>
      </c>
      <c r="AF41" s="186" t="s">
        <v>4595</v>
      </c>
      <c r="AG41" s="186" t="s">
        <v>4596</v>
      </c>
    </row>
    <row r="42" spans="1:33" ht="30" customHeight="1">
      <c r="A42" s="266"/>
      <c r="B42" s="307"/>
      <c r="C42" s="58" t="str">
        <f t="shared" si="7"/>
        <v>多功能盒（50μL移液吸头）</v>
      </c>
      <c r="D42" s="60">
        <v>1407</v>
      </c>
      <c r="E42" s="55" t="s">
        <v>150</v>
      </c>
      <c r="F42" s="55" t="s">
        <v>151</v>
      </c>
      <c r="G42" s="56" t="s">
        <v>141</v>
      </c>
      <c r="H42" s="59" t="s">
        <v>25</v>
      </c>
      <c r="I42" s="57">
        <v>1</v>
      </c>
      <c r="J42" s="57">
        <v>1</v>
      </c>
      <c r="K42" s="141">
        <f>2709</f>
        <v>2709</v>
      </c>
      <c r="L42" s="141">
        <f t="shared" si="1"/>
        <v>2709</v>
      </c>
      <c r="M42" s="65" t="s">
        <v>128</v>
      </c>
      <c r="N42" s="69" t="s">
        <v>44</v>
      </c>
      <c r="O42" s="69">
        <v>96</v>
      </c>
      <c r="P42" s="168">
        <f t="shared" si="2"/>
        <v>37.625</v>
      </c>
      <c r="Q42" s="68" t="s">
        <v>28</v>
      </c>
      <c r="R42" s="68">
        <v>6912</v>
      </c>
      <c r="S42" s="141">
        <f t="shared" si="3"/>
        <v>0.39192708333333331</v>
      </c>
      <c r="T42" s="185" t="str">
        <f t="shared" si="4"/>
        <v>多功能盒（50μL移液吸头）：货号（1407）：ADU50RLFS，多功能50ul无菌滤芯低吸附盒装，96个/盒，18盒/中盒，4中盒/箱；37.625元/盒</v>
      </c>
      <c r="U42" s="222"/>
      <c r="V42" s="223"/>
      <c r="W42" s="223"/>
      <c r="X42" s="224"/>
      <c r="Y42" s="163"/>
      <c r="Z42" s="73" t="s">
        <v>152</v>
      </c>
      <c r="AA42" s="141" t="s">
        <v>4588</v>
      </c>
      <c r="AB42" s="141" t="s">
        <v>4592</v>
      </c>
      <c r="AC42" s="141" t="s">
        <v>4589</v>
      </c>
      <c r="AD42" s="186" t="s">
        <v>4597</v>
      </c>
      <c r="AE42" s="186" t="s">
        <v>4594</v>
      </c>
      <c r="AF42" s="186" t="s">
        <v>4595</v>
      </c>
      <c r="AG42" s="186" t="s">
        <v>4596</v>
      </c>
    </row>
    <row r="43" spans="1:33" ht="30" hidden="1" customHeight="1">
      <c r="A43" s="266"/>
      <c r="B43" s="307"/>
      <c r="C43" s="58" t="str">
        <f>C35</f>
        <v>50μL移液吸头</v>
      </c>
      <c r="D43" s="54">
        <v>1412</v>
      </c>
      <c r="E43" s="159" t="s">
        <v>153</v>
      </c>
      <c r="F43" s="56" t="s">
        <v>154</v>
      </c>
      <c r="G43" s="56" t="s">
        <v>57</v>
      </c>
      <c r="H43" s="59" t="s">
        <v>25</v>
      </c>
      <c r="I43" s="57">
        <v>1</v>
      </c>
      <c r="J43" s="57">
        <v>1</v>
      </c>
      <c r="K43" s="141"/>
      <c r="L43" s="141">
        <f t="shared" si="1"/>
        <v>0</v>
      </c>
      <c r="M43" s="65" t="s">
        <v>128</v>
      </c>
      <c r="N43" s="69" t="s">
        <v>4649</v>
      </c>
      <c r="O43" s="69">
        <v>96</v>
      </c>
      <c r="P43" s="168">
        <f t="shared" si="2"/>
        <v>0</v>
      </c>
      <c r="Q43" s="68" t="s">
        <v>28</v>
      </c>
      <c r="R43" s="68">
        <v>9600</v>
      </c>
      <c r="S43" s="141">
        <f t="shared" si="3"/>
        <v>0</v>
      </c>
      <c r="T43" s="185" t="str">
        <f t="shared" si="4"/>
        <v>50μL移液吸头：货号（1412）：ADU50TS，50ul无菌叠装，96个/层，10层/盒，10盒/箱；0元/层</v>
      </c>
      <c r="U43" s="222"/>
      <c r="V43" s="223"/>
      <c r="W43" s="223"/>
      <c r="X43" s="224"/>
      <c r="Y43" s="163"/>
      <c r="Z43" s="73" t="s">
        <v>155</v>
      </c>
      <c r="AA43" s="141" t="s">
        <v>4588</v>
      </c>
      <c r="AB43" s="141" t="s">
        <v>4592</v>
      </c>
      <c r="AC43" s="141" t="s">
        <v>4589</v>
      </c>
      <c r="AD43" s="186" t="s">
        <v>4597</v>
      </c>
      <c r="AE43" s="186" t="s">
        <v>4594</v>
      </c>
      <c r="AF43" s="186" t="s">
        <v>4595</v>
      </c>
      <c r="AG43" s="186" t="s">
        <v>4596</v>
      </c>
    </row>
    <row r="44" spans="1:33" ht="30" hidden="1" customHeight="1">
      <c r="A44" s="266"/>
      <c r="B44" s="307"/>
      <c r="C44" s="58" t="str">
        <f t="shared" si="7"/>
        <v>50μL移液吸头</v>
      </c>
      <c r="D44" s="54">
        <v>1414</v>
      </c>
      <c r="E44" s="159" t="s">
        <v>156</v>
      </c>
      <c r="F44" s="56" t="s">
        <v>157</v>
      </c>
      <c r="G44" s="56" t="s">
        <v>57</v>
      </c>
      <c r="H44" s="59" t="s">
        <v>25</v>
      </c>
      <c r="I44" s="57">
        <v>1</v>
      </c>
      <c r="J44" s="57">
        <v>1</v>
      </c>
      <c r="K44" s="141"/>
      <c r="L44" s="141">
        <f t="shared" si="1"/>
        <v>0</v>
      </c>
      <c r="M44" s="65" t="s">
        <v>128</v>
      </c>
      <c r="N44" s="69" t="s">
        <v>4649</v>
      </c>
      <c r="O44" s="69">
        <v>96</v>
      </c>
      <c r="P44" s="168">
        <f t="shared" si="2"/>
        <v>0</v>
      </c>
      <c r="Q44" s="68" t="s">
        <v>28</v>
      </c>
      <c r="R44" s="68">
        <v>9600</v>
      </c>
      <c r="S44" s="141">
        <f t="shared" si="3"/>
        <v>0</v>
      </c>
      <c r="T44" s="185" t="str">
        <f t="shared" si="4"/>
        <v>50μL移液吸头：货号（1414）：ADU50TLS，50ul无菌低吸附叠装，96个/层，10层/盒，10盒/箱；0元/层</v>
      </c>
      <c r="U44" s="222"/>
      <c r="V44" s="223"/>
      <c r="W44" s="223"/>
      <c r="X44" s="224"/>
      <c r="Y44" s="163"/>
      <c r="Z44" s="73" t="s">
        <v>158</v>
      </c>
      <c r="AA44" s="141" t="s">
        <v>4588</v>
      </c>
      <c r="AB44" s="141" t="s">
        <v>4592</v>
      </c>
      <c r="AC44" s="141" t="s">
        <v>4589</v>
      </c>
      <c r="AD44" s="186" t="s">
        <v>4597</v>
      </c>
      <c r="AE44" s="186" t="s">
        <v>4594</v>
      </c>
      <c r="AF44" s="186" t="s">
        <v>4595</v>
      </c>
      <c r="AG44" s="186" t="s">
        <v>4596</v>
      </c>
    </row>
    <row r="45" spans="1:33" ht="30" hidden="1" customHeight="1">
      <c r="A45" s="266"/>
      <c r="B45" s="307"/>
      <c r="C45" s="58" t="str">
        <f t="shared" si="7"/>
        <v>50μL移液吸头</v>
      </c>
      <c r="D45" s="61">
        <v>1416</v>
      </c>
      <c r="E45" s="159" t="s">
        <v>159</v>
      </c>
      <c r="F45" s="56" t="s">
        <v>160</v>
      </c>
      <c r="G45" s="56" t="s">
        <v>64</v>
      </c>
      <c r="H45" s="59" t="s">
        <v>25</v>
      </c>
      <c r="I45" s="57">
        <v>1</v>
      </c>
      <c r="J45" s="57">
        <v>1</v>
      </c>
      <c r="K45" s="141"/>
      <c r="L45" s="141">
        <f t="shared" si="1"/>
        <v>0</v>
      </c>
      <c r="M45" s="65" t="s">
        <v>128</v>
      </c>
      <c r="N45" s="69" t="s">
        <v>4649</v>
      </c>
      <c r="O45" s="69">
        <v>96</v>
      </c>
      <c r="P45" s="168">
        <f t="shared" si="2"/>
        <v>0</v>
      </c>
      <c r="Q45" s="68" t="s">
        <v>28</v>
      </c>
      <c r="R45" s="68">
        <v>9600</v>
      </c>
      <c r="S45" s="141">
        <f t="shared" si="3"/>
        <v>0</v>
      </c>
      <c r="T45" s="185" t="str">
        <f t="shared" si="4"/>
        <v>50μL移液吸头：货号（1416）：ADU50TP，塑封袋装，50ul非无菌袋叠装，96个/层，10层/袋，10袋/箱；0元/层</v>
      </c>
      <c r="U45" s="222"/>
      <c r="V45" s="223"/>
      <c r="W45" s="223"/>
      <c r="X45" s="224"/>
      <c r="Y45" s="163"/>
      <c r="Z45" s="73" t="s">
        <v>161</v>
      </c>
      <c r="AA45" s="141" t="s">
        <v>4588</v>
      </c>
      <c r="AB45" s="141" t="s">
        <v>4592</v>
      </c>
      <c r="AC45" s="141" t="s">
        <v>4589</v>
      </c>
      <c r="AD45" s="186" t="s">
        <v>4597</v>
      </c>
      <c r="AE45" s="186" t="s">
        <v>4594</v>
      </c>
      <c r="AF45" s="186" t="s">
        <v>4595</v>
      </c>
      <c r="AG45" s="186" t="s">
        <v>4596</v>
      </c>
    </row>
    <row r="46" spans="1:33" ht="30" customHeight="1">
      <c r="A46" s="266"/>
      <c r="B46" s="307"/>
      <c r="C46" s="58" t="s">
        <v>162</v>
      </c>
      <c r="D46" s="54">
        <v>1500</v>
      </c>
      <c r="E46" s="55" t="s">
        <v>163</v>
      </c>
      <c r="F46" s="55" t="s">
        <v>165</v>
      </c>
      <c r="G46" s="56" t="s">
        <v>24</v>
      </c>
      <c r="H46" s="59" t="s">
        <v>25</v>
      </c>
      <c r="I46" s="57">
        <v>1</v>
      </c>
      <c r="J46" s="57">
        <v>1</v>
      </c>
      <c r="K46" s="141">
        <f>440</f>
        <v>440</v>
      </c>
      <c r="L46" s="141">
        <f t="shared" si="1"/>
        <v>440</v>
      </c>
      <c r="M46" s="65" t="s">
        <v>164</v>
      </c>
      <c r="N46" s="66" t="s">
        <v>27</v>
      </c>
      <c r="O46" s="66">
        <v>1000</v>
      </c>
      <c r="P46" s="168">
        <f t="shared" si="2"/>
        <v>88</v>
      </c>
      <c r="Q46" s="68" t="s">
        <v>28</v>
      </c>
      <c r="R46" s="68">
        <v>5000</v>
      </c>
      <c r="S46" s="141">
        <f t="shared" si="3"/>
        <v>8.7999999999999995E-2</v>
      </c>
      <c r="T46" s="185" t="str">
        <f t="shared" si="4"/>
        <v>100μL移液吸头：货号（1500）：ADU100B，100ul袋装，  1000个/袋，5袋/箱；88元/袋</v>
      </c>
      <c r="U46" s="222"/>
      <c r="V46" s="223"/>
      <c r="W46" s="223"/>
      <c r="X46" s="224"/>
      <c r="Y46" s="163"/>
      <c r="Z46" s="73" t="s">
        <v>166</v>
      </c>
      <c r="AA46" s="141" t="s">
        <v>4588</v>
      </c>
      <c r="AB46" s="141" t="s">
        <v>4592</v>
      </c>
      <c r="AC46" s="141" t="s">
        <v>4589</v>
      </c>
      <c r="AD46" s="186" t="s">
        <v>4597</v>
      </c>
      <c r="AE46" s="186" t="s">
        <v>4594</v>
      </c>
      <c r="AF46" s="186" t="s">
        <v>4595</v>
      </c>
      <c r="AG46" s="186" t="s">
        <v>4596</v>
      </c>
    </row>
    <row r="47" spans="1:33" ht="30" customHeight="1">
      <c r="A47" s="266"/>
      <c r="B47" s="307"/>
      <c r="C47" s="58" t="str">
        <f t="shared" ref="C47:C56" si="8">C46</f>
        <v>100μL移液吸头</v>
      </c>
      <c r="D47" s="54">
        <v>1501</v>
      </c>
      <c r="E47" s="55" t="s">
        <v>167</v>
      </c>
      <c r="F47" s="55" t="s">
        <v>168</v>
      </c>
      <c r="G47" s="56" t="s">
        <v>24</v>
      </c>
      <c r="H47" s="59" t="s">
        <v>25</v>
      </c>
      <c r="I47" s="57">
        <v>1</v>
      </c>
      <c r="J47" s="57">
        <v>1</v>
      </c>
      <c r="K47" s="141">
        <f>740</f>
        <v>740</v>
      </c>
      <c r="L47" s="141">
        <f t="shared" si="1"/>
        <v>740</v>
      </c>
      <c r="M47" s="65" t="s">
        <v>164</v>
      </c>
      <c r="N47" s="66" t="s">
        <v>27</v>
      </c>
      <c r="O47" s="66">
        <v>1000</v>
      </c>
      <c r="P47" s="168">
        <f t="shared" si="2"/>
        <v>148</v>
      </c>
      <c r="Q47" s="68" t="s">
        <v>28</v>
      </c>
      <c r="R47" s="68">
        <v>5000</v>
      </c>
      <c r="S47" s="141">
        <f t="shared" si="3"/>
        <v>0.14799999999999999</v>
      </c>
      <c r="T47" s="185" t="str">
        <f t="shared" si="4"/>
        <v>100μL移液吸头：货号（1501）：ADU100BF，100ul滤芯袋装，  1000个/袋，5袋/箱；148元/袋</v>
      </c>
      <c r="U47" s="222"/>
      <c r="V47" s="223"/>
      <c r="W47" s="223"/>
      <c r="X47" s="224"/>
      <c r="Y47" s="163"/>
      <c r="Z47" s="73" t="s">
        <v>169</v>
      </c>
      <c r="AA47" s="141" t="s">
        <v>4588</v>
      </c>
      <c r="AB47" s="141" t="s">
        <v>4592</v>
      </c>
      <c r="AC47" s="141" t="s">
        <v>4589</v>
      </c>
      <c r="AD47" s="186" t="s">
        <v>4597</v>
      </c>
      <c r="AE47" s="186" t="s">
        <v>4594</v>
      </c>
      <c r="AF47" s="186" t="s">
        <v>4595</v>
      </c>
      <c r="AG47" s="186" t="s">
        <v>4596</v>
      </c>
    </row>
    <row r="48" spans="1:33" ht="30" customHeight="1">
      <c r="A48" s="266"/>
      <c r="B48" s="307"/>
      <c r="C48" s="58" t="str">
        <f t="shared" si="8"/>
        <v>100μL移液吸头</v>
      </c>
      <c r="D48" s="54">
        <v>1502</v>
      </c>
      <c r="E48" s="55" t="s">
        <v>170</v>
      </c>
      <c r="F48" s="55" t="s">
        <v>171</v>
      </c>
      <c r="G48" s="56" t="s">
        <v>24</v>
      </c>
      <c r="H48" s="59" t="s">
        <v>25</v>
      </c>
      <c r="I48" s="57">
        <v>1</v>
      </c>
      <c r="J48" s="57">
        <v>1</v>
      </c>
      <c r="K48" s="141">
        <f>680</f>
        <v>680</v>
      </c>
      <c r="L48" s="141">
        <f t="shared" si="1"/>
        <v>680</v>
      </c>
      <c r="M48" s="65" t="s">
        <v>164</v>
      </c>
      <c r="N48" s="66" t="s">
        <v>27</v>
      </c>
      <c r="O48" s="66">
        <v>1000</v>
      </c>
      <c r="P48" s="168">
        <f t="shared" si="2"/>
        <v>136</v>
      </c>
      <c r="Q48" s="68" t="s">
        <v>28</v>
      </c>
      <c r="R48" s="68">
        <v>5000</v>
      </c>
      <c r="S48" s="141">
        <f t="shared" si="3"/>
        <v>0.13600000000000001</v>
      </c>
      <c r="T48" s="185" t="str">
        <f t="shared" si="4"/>
        <v>100μL移液吸头：货号（1502）：ADU100BL，100ul低吸附袋装，  1000个/袋，5袋/箱；136元/袋</v>
      </c>
      <c r="U48" s="222"/>
      <c r="V48" s="223"/>
      <c r="W48" s="223"/>
      <c r="X48" s="224"/>
      <c r="Y48" s="163"/>
      <c r="Z48" s="73" t="s">
        <v>172</v>
      </c>
      <c r="AA48" s="141" t="s">
        <v>4588</v>
      </c>
      <c r="AB48" s="141" t="s">
        <v>4592</v>
      </c>
      <c r="AC48" s="141" t="s">
        <v>4589</v>
      </c>
      <c r="AD48" s="186" t="s">
        <v>4597</v>
      </c>
      <c r="AE48" s="186" t="s">
        <v>4594</v>
      </c>
      <c r="AF48" s="186" t="s">
        <v>4595</v>
      </c>
      <c r="AG48" s="186" t="s">
        <v>4596</v>
      </c>
    </row>
    <row r="49" spans="1:33" ht="30" customHeight="1">
      <c r="A49" s="266"/>
      <c r="B49" s="307"/>
      <c r="C49" s="58" t="str">
        <f t="shared" si="8"/>
        <v>100μL移液吸头</v>
      </c>
      <c r="D49" s="54">
        <v>1503</v>
      </c>
      <c r="E49" s="55" t="s">
        <v>173</v>
      </c>
      <c r="F49" s="55" t="s">
        <v>174</v>
      </c>
      <c r="G49" s="56" t="s">
        <v>24</v>
      </c>
      <c r="H49" s="59" t="s">
        <v>25</v>
      </c>
      <c r="I49" s="57">
        <v>1</v>
      </c>
      <c r="J49" s="57">
        <v>1</v>
      </c>
      <c r="K49" s="141">
        <f>1000</f>
        <v>1000</v>
      </c>
      <c r="L49" s="141">
        <f t="shared" si="1"/>
        <v>1000</v>
      </c>
      <c r="M49" s="65" t="s">
        <v>164</v>
      </c>
      <c r="N49" s="66" t="s">
        <v>27</v>
      </c>
      <c r="O49" s="66">
        <v>1000</v>
      </c>
      <c r="P49" s="168">
        <f t="shared" si="2"/>
        <v>200</v>
      </c>
      <c r="Q49" s="68" t="s">
        <v>28</v>
      </c>
      <c r="R49" s="68">
        <v>5000</v>
      </c>
      <c r="S49" s="141">
        <f t="shared" si="3"/>
        <v>0.2</v>
      </c>
      <c r="T49" s="185" t="str">
        <f t="shared" si="4"/>
        <v>100μL移液吸头：货号（1503）：ADU100BLF，100ul滤芯低吸附袋装，  1000个/袋，5袋/箱；200元/袋</v>
      </c>
      <c r="U49" s="222"/>
      <c r="V49" s="223"/>
      <c r="W49" s="223"/>
      <c r="X49" s="224"/>
      <c r="Y49" s="163"/>
      <c r="Z49" s="73" t="s">
        <v>175</v>
      </c>
      <c r="AA49" s="141" t="s">
        <v>4588</v>
      </c>
      <c r="AB49" s="141" t="s">
        <v>4592</v>
      </c>
      <c r="AC49" s="141" t="s">
        <v>4589</v>
      </c>
      <c r="AD49" s="186" t="s">
        <v>4597</v>
      </c>
      <c r="AE49" s="186" t="s">
        <v>4594</v>
      </c>
      <c r="AF49" s="186" t="s">
        <v>4595</v>
      </c>
      <c r="AG49" s="186" t="s">
        <v>4596</v>
      </c>
    </row>
    <row r="50" spans="1:33" ht="30" customHeight="1">
      <c r="A50" s="266"/>
      <c r="B50" s="307"/>
      <c r="C50" s="58" t="s">
        <v>176</v>
      </c>
      <c r="D50" s="60">
        <v>1504</v>
      </c>
      <c r="E50" s="55" t="s">
        <v>177</v>
      </c>
      <c r="F50" s="55" t="s">
        <v>178</v>
      </c>
      <c r="G50" s="56" t="s">
        <v>141</v>
      </c>
      <c r="H50" s="59" t="s">
        <v>25</v>
      </c>
      <c r="I50" s="57">
        <v>1</v>
      </c>
      <c r="J50" s="57">
        <v>1</v>
      </c>
      <c r="K50" s="141">
        <f>1584</f>
        <v>1584</v>
      </c>
      <c r="L50" s="141">
        <f t="shared" si="1"/>
        <v>1584</v>
      </c>
      <c r="M50" s="65" t="s">
        <v>164</v>
      </c>
      <c r="N50" s="69" t="s">
        <v>44</v>
      </c>
      <c r="O50" s="69">
        <v>96</v>
      </c>
      <c r="P50" s="168">
        <f t="shared" si="2"/>
        <v>22</v>
      </c>
      <c r="Q50" s="68" t="s">
        <v>28</v>
      </c>
      <c r="R50" s="68">
        <v>6912</v>
      </c>
      <c r="S50" s="141">
        <f t="shared" si="3"/>
        <v>0.22916666666666666</v>
      </c>
      <c r="T50" s="185" t="str">
        <f t="shared" si="4"/>
        <v>多功能盒（100μL移液吸头）：货号（1504）：ADU100RS，多功能100ul无菌盒装，96个/盒，18盒/中盒，4中盒/箱；22元/盒</v>
      </c>
      <c r="U50" s="222"/>
      <c r="V50" s="223"/>
      <c r="W50" s="223"/>
      <c r="X50" s="224"/>
      <c r="Y50" s="163"/>
      <c r="Z50" s="73" t="s">
        <v>179</v>
      </c>
      <c r="AA50" s="141" t="s">
        <v>4588</v>
      </c>
      <c r="AB50" s="141" t="s">
        <v>4592</v>
      </c>
      <c r="AC50" s="141" t="s">
        <v>4589</v>
      </c>
      <c r="AD50" s="186" t="s">
        <v>4597</v>
      </c>
      <c r="AE50" s="186" t="s">
        <v>4594</v>
      </c>
      <c r="AF50" s="186" t="s">
        <v>4595</v>
      </c>
      <c r="AG50" s="186" t="s">
        <v>4596</v>
      </c>
    </row>
    <row r="51" spans="1:33" ht="30" customHeight="1">
      <c r="A51" s="266"/>
      <c r="B51" s="307"/>
      <c r="C51" s="58" t="str">
        <f t="shared" si="8"/>
        <v>多功能盒（100μL移液吸头）</v>
      </c>
      <c r="D51" s="60">
        <v>1505</v>
      </c>
      <c r="E51" s="55" t="s">
        <v>180</v>
      </c>
      <c r="F51" s="55" t="s">
        <v>181</v>
      </c>
      <c r="G51" s="56" t="s">
        <v>141</v>
      </c>
      <c r="H51" s="59" t="s">
        <v>25</v>
      </c>
      <c r="I51" s="57">
        <v>1</v>
      </c>
      <c r="J51" s="57">
        <v>1</v>
      </c>
      <c r="K51" s="141">
        <f>2052</f>
        <v>2052</v>
      </c>
      <c r="L51" s="141">
        <f t="shared" si="1"/>
        <v>2052</v>
      </c>
      <c r="M51" s="65" t="s">
        <v>164</v>
      </c>
      <c r="N51" s="69" t="s">
        <v>44</v>
      </c>
      <c r="O51" s="69">
        <v>96</v>
      </c>
      <c r="P51" s="168">
        <f t="shared" si="2"/>
        <v>28.5</v>
      </c>
      <c r="Q51" s="68" t="s">
        <v>28</v>
      </c>
      <c r="R51" s="68">
        <v>6912</v>
      </c>
      <c r="S51" s="141">
        <f t="shared" si="3"/>
        <v>0.296875</v>
      </c>
      <c r="T51" s="185" t="str">
        <f t="shared" si="4"/>
        <v>多功能盒（100μL移液吸头）：货号（1505）：ADU100RFS，多功能100ul无菌滤芯盒装，96个/盒，18盒/中盒，4中盒/箱；28.5元/盒</v>
      </c>
      <c r="U51" s="222"/>
      <c r="V51" s="223"/>
      <c r="W51" s="223"/>
      <c r="X51" s="224"/>
      <c r="Y51" s="163"/>
      <c r="Z51" s="73" t="s">
        <v>182</v>
      </c>
      <c r="AA51" s="141" t="s">
        <v>4588</v>
      </c>
      <c r="AB51" s="141" t="s">
        <v>4592</v>
      </c>
      <c r="AC51" s="141" t="s">
        <v>4589</v>
      </c>
      <c r="AD51" s="186" t="s">
        <v>4597</v>
      </c>
      <c r="AE51" s="186" t="s">
        <v>4594</v>
      </c>
      <c r="AF51" s="186" t="s">
        <v>4595</v>
      </c>
      <c r="AG51" s="186" t="s">
        <v>4596</v>
      </c>
    </row>
    <row r="52" spans="1:33" ht="30" customHeight="1">
      <c r="A52" s="266"/>
      <c r="B52" s="307"/>
      <c r="C52" s="58" t="str">
        <f t="shared" si="8"/>
        <v>多功能盒（100μL移液吸头）</v>
      </c>
      <c r="D52" s="60">
        <v>1506</v>
      </c>
      <c r="E52" s="55" t="s">
        <v>183</v>
      </c>
      <c r="F52" s="55" t="s">
        <v>184</v>
      </c>
      <c r="G52" s="56" t="s">
        <v>141</v>
      </c>
      <c r="H52" s="59" t="s">
        <v>25</v>
      </c>
      <c r="I52" s="57">
        <v>1</v>
      </c>
      <c r="J52" s="57">
        <v>1</v>
      </c>
      <c r="K52" s="141">
        <f>1665</f>
        <v>1665</v>
      </c>
      <c r="L52" s="141">
        <f t="shared" si="1"/>
        <v>1665</v>
      </c>
      <c r="M52" s="65" t="s">
        <v>164</v>
      </c>
      <c r="N52" s="69" t="s">
        <v>44</v>
      </c>
      <c r="O52" s="69">
        <v>96</v>
      </c>
      <c r="P52" s="168">
        <f t="shared" si="2"/>
        <v>23.125</v>
      </c>
      <c r="Q52" s="68" t="s">
        <v>28</v>
      </c>
      <c r="R52" s="68">
        <v>6912</v>
      </c>
      <c r="S52" s="141">
        <f t="shared" si="3"/>
        <v>0.24088541666666666</v>
      </c>
      <c r="T52" s="185" t="str">
        <f t="shared" si="4"/>
        <v>多功能盒（100μL移液吸头）：货号（1506）：ADU100RLS，多功能100ul无菌低吸附盒装，96个/盒，18盒/中盒，4中盒/箱；23.125元/盒</v>
      </c>
      <c r="U52" s="222"/>
      <c r="V52" s="223"/>
      <c r="W52" s="223"/>
      <c r="X52" s="224"/>
      <c r="Y52" s="163"/>
      <c r="Z52" s="73" t="s">
        <v>185</v>
      </c>
      <c r="AA52" s="141" t="s">
        <v>4588</v>
      </c>
      <c r="AB52" s="141" t="s">
        <v>4592</v>
      </c>
      <c r="AC52" s="141" t="s">
        <v>4589</v>
      </c>
      <c r="AD52" s="186" t="s">
        <v>4597</v>
      </c>
      <c r="AE52" s="186" t="s">
        <v>4594</v>
      </c>
      <c r="AF52" s="186" t="s">
        <v>4595</v>
      </c>
      <c r="AG52" s="186" t="s">
        <v>4596</v>
      </c>
    </row>
    <row r="53" spans="1:33" ht="30" customHeight="1">
      <c r="A53" s="266"/>
      <c r="B53" s="307"/>
      <c r="C53" s="58" t="str">
        <f t="shared" si="8"/>
        <v>多功能盒（100μL移液吸头）</v>
      </c>
      <c r="D53" s="60">
        <v>1507</v>
      </c>
      <c r="E53" s="55" t="s">
        <v>186</v>
      </c>
      <c r="F53" s="55" t="s">
        <v>187</v>
      </c>
      <c r="G53" s="56" t="s">
        <v>141</v>
      </c>
      <c r="H53" s="59" t="s">
        <v>25</v>
      </c>
      <c r="I53" s="57">
        <v>1</v>
      </c>
      <c r="J53" s="57">
        <v>1</v>
      </c>
      <c r="K53" s="141">
        <f>2412</f>
        <v>2412</v>
      </c>
      <c r="L53" s="141">
        <f t="shared" si="1"/>
        <v>2412</v>
      </c>
      <c r="M53" s="65" t="s">
        <v>164</v>
      </c>
      <c r="N53" s="69" t="s">
        <v>44</v>
      </c>
      <c r="O53" s="69">
        <v>96</v>
      </c>
      <c r="P53" s="168">
        <f t="shared" si="2"/>
        <v>33.5</v>
      </c>
      <c r="Q53" s="68" t="s">
        <v>28</v>
      </c>
      <c r="R53" s="68">
        <v>6912</v>
      </c>
      <c r="S53" s="141">
        <f t="shared" si="3"/>
        <v>0.34895833333333331</v>
      </c>
      <c r="T53" s="185" t="str">
        <f t="shared" si="4"/>
        <v>多功能盒（100μL移液吸头）：货号（1507）：ADU100RLFS，多功能100ul无菌滤芯低吸附盒装，96个/盒，18盒/中盒，4中盒/箱；33.5元/盒</v>
      </c>
      <c r="U53" s="222"/>
      <c r="V53" s="223"/>
      <c r="W53" s="223"/>
      <c r="X53" s="224"/>
      <c r="Y53" s="163"/>
      <c r="Z53" s="73" t="s">
        <v>188</v>
      </c>
      <c r="AA53" s="141" t="s">
        <v>4588</v>
      </c>
      <c r="AB53" s="141" t="s">
        <v>4592</v>
      </c>
      <c r="AC53" s="141" t="s">
        <v>4589</v>
      </c>
      <c r="AD53" s="186" t="s">
        <v>4597</v>
      </c>
      <c r="AE53" s="186" t="s">
        <v>4594</v>
      </c>
      <c r="AF53" s="186" t="s">
        <v>4595</v>
      </c>
      <c r="AG53" s="186" t="s">
        <v>4596</v>
      </c>
    </row>
    <row r="54" spans="1:33" ht="30" hidden="1" customHeight="1">
      <c r="A54" s="266"/>
      <c r="B54" s="307"/>
      <c r="C54" s="58" t="str">
        <f>C46</f>
        <v>100μL移液吸头</v>
      </c>
      <c r="D54" s="54">
        <v>1512</v>
      </c>
      <c r="E54" s="159" t="s">
        <v>189</v>
      </c>
      <c r="F54" s="56" t="s">
        <v>190</v>
      </c>
      <c r="G54" s="56" t="s">
        <v>57</v>
      </c>
      <c r="H54" s="59" t="s">
        <v>25</v>
      </c>
      <c r="I54" s="57">
        <v>1</v>
      </c>
      <c r="J54" s="57">
        <v>1</v>
      </c>
      <c r="K54" s="141"/>
      <c r="L54" s="141">
        <f t="shared" si="1"/>
        <v>0</v>
      </c>
      <c r="M54" s="65" t="s">
        <v>164</v>
      </c>
      <c r="N54" s="69" t="s">
        <v>4649</v>
      </c>
      <c r="O54" s="69">
        <v>96</v>
      </c>
      <c r="P54" s="168">
        <f t="shared" si="2"/>
        <v>0</v>
      </c>
      <c r="Q54" s="68" t="s">
        <v>28</v>
      </c>
      <c r="R54" s="68">
        <v>9600</v>
      </c>
      <c r="S54" s="141">
        <f t="shared" si="3"/>
        <v>0</v>
      </c>
      <c r="T54" s="185" t="str">
        <f t="shared" si="4"/>
        <v>100μL移液吸头：货号（1512）：ADU100TS，100ul无菌叠装，96个/层，10层/盒，10盒/箱；0元/层</v>
      </c>
      <c r="U54" s="222"/>
      <c r="V54" s="223"/>
      <c r="W54" s="223"/>
      <c r="X54" s="224"/>
      <c r="Y54" s="163"/>
      <c r="Z54" s="73" t="s">
        <v>191</v>
      </c>
      <c r="AA54" s="141" t="s">
        <v>4588</v>
      </c>
      <c r="AB54" s="141" t="s">
        <v>4592</v>
      </c>
      <c r="AC54" s="141" t="s">
        <v>4589</v>
      </c>
      <c r="AD54" s="186" t="s">
        <v>4597</v>
      </c>
      <c r="AE54" s="186" t="s">
        <v>4594</v>
      </c>
      <c r="AF54" s="186" t="s">
        <v>4595</v>
      </c>
      <c r="AG54" s="186" t="s">
        <v>4596</v>
      </c>
    </row>
    <row r="55" spans="1:33" ht="30" hidden="1" customHeight="1">
      <c r="A55" s="266"/>
      <c r="B55" s="307"/>
      <c r="C55" s="58" t="str">
        <f t="shared" si="8"/>
        <v>100μL移液吸头</v>
      </c>
      <c r="D55" s="54">
        <v>1514</v>
      </c>
      <c r="E55" s="159" t="s">
        <v>192</v>
      </c>
      <c r="F55" s="56" t="s">
        <v>193</v>
      </c>
      <c r="G55" s="56" t="s">
        <v>57</v>
      </c>
      <c r="H55" s="59" t="s">
        <v>25</v>
      </c>
      <c r="I55" s="57">
        <v>1</v>
      </c>
      <c r="J55" s="57">
        <v>1</v>
      </c>
      <c r="K55" s="141"/>
      <c r="L55" s="141">
        <f t="shared" si="1"/>
        <v>0</v>
      </c>
      <c r="M55" s="65" t="s">
        <v>164</v>
      </c>
      <c r="N55" s="69" t="s">
        <v>4649</v>
      </c>
      <c r="O55" s="69">
        <v>96</v>
      </c>
      <c r="P55" s="168">
        <f t="shared" si="2"/>
        <v>0</v>
      </c>
      <c r="Q55" s="68" t="s">
        <v>28</v>
      </c>
      <c r="R55" s="68">
        <v>9600</v>
      </c>
      <c r="S55" s="141">
        <f t="shared" si="3"/>
        <v>0</v>
      </c>
      <c r="T55" s="185" t="str">
        <f t="shared" si="4"/>
        <v>100μL移液吸头：货号（1514）：ADU100TLS，100ul无菌低吸附叠装，96个/层，10层/盒，10盒/箱；0元/层</v>
      </c>
      <c r="U55" s="222"/>
      <c r="V55" s="223"/>
      <c r="W55" s="223"/>
      <c r="X55" s="224"/>
      <c r="Y55" s="163"/>
      <c r="Z55" s="73" t="s">
        <v>194</v>
      </c>
      <c r="AA55" s="141" t="s">
        <v>4588</v>
      </c>
      <c r="AB55" s="141" t="s">
        <v>4592</v>
      </c>
      <c r="AC55" s="141" t="s">
        <v>4589</v>
      </c>
      <c r="AD55" s="186" t="s">
        <v>4597</v>
      </c>
      <c r="AE55" s="186" t="s">
        <v>4594</v>
      </c>
      <c r="AF55" s="186" t="s">
        <v>4595</v>
      </c>
      <c r="AG55" s="186" t="s">
        <v>4596</v>
      </c>
    </row>
    <row r="56" spans="1:33" ht="30" hidden="1" customHeight="1">
      <c r="A56" s="266"/>
      <c r="B56" s="307"/>
      <c r="C56" s="58" t="str">
        <f t="shared" si="8"/>
        <v>100μL移液吸头</v>
      </c>
      <c r="D56" s="61">
        <v>1516</v>
      </c>
      <c r="E56" s="159" t="s">
        <v>195</v>
      </c>
      <c r="F56" s="56" t="s">
        <v>196</v>
      </c>
      <c r="G56" s="56" t="s">
        <v>64</v>
      </c>
      <c r="H56" s="59" t="s">
        <v>25</v>
      </c>
      <c r="I56" s="57">
        <v>1</v>
      </c>
      <c r="J56" s="57">
        <v>1</v>
      </c>
      <c r="K56" s="141"/>
      <c r="L56" s="141">
        <f t="shared" si="1"/>
        <v>0</v>
      </c>
      <c r="M56" s="65" t="s">
        <v>164</v>
      </c>
      <c r="N56" s="69" t="s">
        <v>4649</v>
      </c>
      <c r="O56" s="69">
        <v>96</v>
      </c>
      <c r="P56" s="168">
        <f t="shared" si="2"/>
        <v>0</v>
      </c>
      <c r="Q56" s="68" t="s">
        <v>28</v>
      </c>
      <c r="R56" s="68">
        <v>9600</v>
      </c>
      <c r="S56" s="141">
        <f t="shared" si="3"/>
        <v>0</v>
      </c>
      <c r="T56" s="185" t="str">
        <f t="shared" si="4"/>
        <v>100μL移液吸头：货号（1516）：ADU100TP，塑封袋装，100ul非无菌袋叠装，96个/层，10层/袋，10袋/箱；0元/层</v>
      </c>
      <c r="U56" s="222"/>
      <c r="V56" s="223"/>
      <c r="W56" s="223"/>
      <c r="X56" s="224"/>
      <c r="Y56" s="163"/>
      <c r="Z56" s="73" t="s">
        <v>197</v>
      </c>
      <c r="AA56" s="141" t="s">
        <v>4588</v>
      </c>
      <c r="AB56" s="141" t="s">
        <v>4592</v>
      </c>
      <c r="AC56" s="141" t="s">
        <v>4589</v>
      </c>
      <c r="AD56" s="186" t="s">
        <v>4597</v>
      </c>
      <c r="AE56" s="186" t="s">
        <v>4594</v>
      </c>
      <c r="AF56" s="186" t="s">
        <v>4595</v>
      </c>
      <c r="AG56" s="186" t="s">
        <v>4596</v>
      </c>
    </row>
    <row r="57" spans="1:33" ht="30" customHeight="1">
      <c r="A57" s="266"/>
      <c r="B57" s="307"/>
      <c r="C57" s="58" t="s">
        <v>198</v>
      </c>
      <c r="D57" s="54">
        <v>1600</v>
      </c>
      <c r="E57" s="55" t="s">
        <v>199</v>
      </c>
      <c r="F57" s="55" t="s">
        <v>201</v>
      </c>
      <c r="G57" s="56" t="s">
        <v>24</v>
      </c>
      <c r="H57" s="59" t="s">
        <v>25</v>
      </c>
      <c r="I57" s="57">
        <v>1</v>
      </c>
      <c r="J57" s="57">
        <v>1</v>
      </c>
      <c r="K57" s="141">
        <f>390</f>
        <v>390</v>
      </c>
      <c r="L57" s="141">
        <f t="shared" si="1"/>
        <v>390</v>
      </c>
      <c r="M57" s="65" t="s">
        <v>200</v>
      </c>
      <c r="N57" s="66" t="s">
        <v>27</v>
      </c>
      <c r="O57" s="66">
        <v>1000</v>
      </c>
      <c r="P57" s="168">
        <f t="shared" si="2"/>
        <v>78</v>
      </c>
      <c r="Q57" s="68" t="s">
        <v>28</v>
      </c>
      <c r="R57" s="68">
        <v>5000</v>
      </c>
      <c r="S57" s="141">
        <f t="shared" si="3"/>
        <v>7.8E-2</v>
      </c>
      <c r="T57" s="185" t="str">
        <f t="shared" si="4"/>
        <v>200μL移液吸头：货号（1600）：ADU200B，200ul袋装，  1000个/袋，5袋/箱；78元/袋</v>
      </c>
      <c r="U57" s="222"/>
      <c r="V57" s="223"/>
      <c r="W57" s="223"/>
      <c r="X57" s="224"/>
      <c r="Y57" s="163"/>
      <c r="Z57" s="73" t="s">
        <v>202</v>
      </c>
      <c r="AA57" s="141" t="s">
        <v>4588</v>
      </c>
      <c r="AB57" s="141" t="s">
        <v>4592</v>
      </c>
      <c r="AC57" s="141" t="s">
        <v>4589</v>
      </c>
      <c r="AD57" s="186" t="s">
        <v>4597</v>
      </c>
      <c r="AE57" s="186" t="s">
        <v>4594</v>
      </c>
      <c r="AF57" s="186" t="s">
        <v>4595</v>
      </c>
      <c r="AG57" s="186" t="s">
        <v>4596</v>
      </c>
    </row>
    <row r="58" spans="1:33" ht="30" customHeight="1">
      <c r="A58" s="266"/>
      <c r="B58" s="307"/>
      <c r="C58" s="58" t="str">
        <f t="shared" ref="C58:C73" si="9">C57</f>
        <v>200μL移液吸头</v>
      </c>
      <c r="D58" s="54">
        <v>1601</v>
      </c>
      <c r="E58" s="55" t="s">
        <v>203</v>
      </c>
      <c r="F58" s="55" t="s">
        <v>204</v>
      </c>
      <c r="G58" s="56" t="s">
        <v>24</v>
      </c>
      <c r="H58" s="59" t="s">
        <v>25</v>
      </c>
      <c r="I58" s="57">
        <v>1</v>
      </c>
      <c r="J58" s="57">
        <v>1</v>
      </c>
      <c r="K58" s="141">
        <f>770</f>
        <v>770</v>
      </c>
      <c r="L58" s="141">
        <f t="shared" si="1"/>
        <v>770</v>
      </c>
      <c r="M58" s="65" t="s">
        <v>200</v>
      </c>
      <c r="N58" s="66" t="s">
        <v>27</v>
      </c>
      <c r="O58" s="66">
        <v>1000</v>
      </c>
      <c r="P58" s="168">
        <f t="shared" si="2"/>
        <v>154</v>
      </c>
      <c r="Q58" s="68" t="s">
        <v>28</v>
      </c>
      <c r="R58" s="68">
        <v>5000</v>
      </c>
      <c r="S58" s="141">
        <f t="shared" si="3"/>
        <v>0.154</v>
      </c>
      <c r="T58" s="185" t="str">
        <f t="shared" si="4"/>
        <v>200μL移液吸头：货号（1601）：ADU200BF，200ul滤芯袋装，  1000个/袋，5袋/箱；154元/袋</v>
      </c>
      <c r="U58" s="222"/>
      <c r="V58" s="223"/>
      <c r="W58" s="223"/>
      <c r="X58" s="224"/>
      <c r="Y58" s="163"/>
      <c r="Z58" s="73" t="s">
        <v>205</v>
      </c>
      <c r="AA58" s="141" t="s">
        <v>4588</v>
      </c>
      <c r="AB58" s="141" t="s">
        <v>4592</v>
      </c>
      <c r="AC58" s="141" t="s">
        <v>4589</v>
      </c>
      <c r="AD58" s="186" t="s">
        <v>4597</v>
      </c>
      <c r="AE58" s="186" t="s">
        <v>4594</v>
      </c>
      <c r="AF58" s="186" t="s">
        <v>4595</v>
      </c>
      <c r="AG58" s="186" t="s">
        <v>4596</v>
      </c>
    </row>
    <row r="59" spans="1:33" ht="30" customHeight="1">
      <c r="A59" s="266"/>
      <c r="B59" s="307"/>
      <c r="C59" s="58" t="str">
        <f t="shared" si="9"/>
        <v>200μL移液吸头</v>
      </c>
      <c r="D59" s="54">
        <v>1602</v>
      </c>
      <c r="E59" s="55" t="s">
        <v>206</v>
      </c>
      <c r="F59" s="55" t="s">
        <v>207</v>
      </c>
      <c r="G59" s="56" t="s">
        <v>24</v>
      </c>
      <c r="H59" s="59" t="s">
        <v>25</v>
      </c>
      <c r="I59" s="57">
        <v>1</v>
      </c>
      <c r="J59" s="57">
        <v>1</v>
      </c>
      <c r="K59" s="141">
        <f>660</f>
        <v>660</v>
      </c>
      <c r="L59" s="141">
        <f t="shared" si="1"/>
        <v>660</v>
      </c>
      <c r="M59" s="65" t="s">
        <v>200</v>
      </c>
      <c r="N59" s="66" t="s">
        <v>27</v>
      </c>
      <c r="O59" s="66">
        <v>1000</v>
      </c>
      <c r="P59" s="168">
        <f t="shared" si="2"/>
        <v>132</v>
      </c>
      <c r="Q59" s="68" t="s">
        <v>28</v>
      </c>
      <c r="R59" s="68">
        <v>5000</v>
      </c>
      <c r="S59" s="141">
        <f t="shared" si="3"/>
        <v>0.13200000000000001</v>
      </c>
      <c r="T59" s="185" t="str">
        <f t="shared" si="4"/>
        <v>200μL移液吸头：货号（1602）：ADU200BL，200ul低吸附袋装，  1000个/袋，5袋/箱；132元/袋</v>
      </c>
      <c r="U59" s="222"/>
      <c r="V59" s="223"/>
      <c r="W59" s="223"/>
      <c r="X59" s="224"/>
      <c r="Y59" s="163"/>
      <c r="Z59" s="73" t="s">
        <v>208</v>
      </c>
      <c r="AA59" s="141" t="s">
        <v>4588</v>
      </c>
      <c r="AB59" s="141" t="s">
        <v>4592</v>
      </c>
      <c r="AC59" s="141" t="s">
        <v>4589</v>
      </c>
      <c r="AD59" s="186" t="s">
        <v>4597</v>
      </c>
      <c r="AE59" s="186" t="s">
        <v>4594</v>
      </c>
      <c r="AF59" s="186" t="s">
        <v>4595</v>
      </c>
      <c r="AG59" s="186" t="s">
        <v>4596</v>
      </c>
    </row>
    <row r="60" spans="1:33" ht="30" customHeight="1">
      <c r="A60" s="266"/>
      <c r="B60" s="307"/>
      <c r="C60" s="58" t="str">
        <f t="shared" si="9"/>
        <v>200μL移液吸头</v>
      </c>
      <c r="D60" s="54">
        <v>1603</v>
      </c>
      <c r="E60" s="55" t="s">
        <v>209</v>
      </c>
      <c r="F60" s="55" t="s">
        <v>210</v>
      </c>
      <c r="G60" s="56" t="s">
        <v>24</v>
      </c>
      <c r="H60" s="59" t="s">
        <v>25</v>
      </c>
      <c r="I60" s="57">
        <v>1</v>
      </c>
      <c r="J60" s="57">
        <v>1</v>
      </c>
      <c r="K60" s="141">
        <f>900</f>
        <v>900</v>
      </c>
      <c r="L60" s="141">
        <f t="shared" si="1"/>
        <v>900</v>
      </c>
      <c r="M60" s="65" t="s">
        <v>200</v>
      </c>
      <c r="N60" s="66" t="s">
        <v>27</v>
      </c>
      <c r="O60" s="66">
        <v>1000</v>
      </c>
      <c r="P60" s="168">
        <f t="shared" si="2"/>
        <v>180</v>
      </c>
      <c r="Q60" s="68" t="s">
        <v>28</v>
      </c>
      <c r="R60" s="68">
        <v>5000</v>
      </c>
      <c r="S60" s="141">
        <f t="shared" si="3"/>
        <v>0.18</v>
      </c>
      <c r="T60" s="185" t="str">
        <f t="shared" si="4"/>
        <v>200μL移液吸头：货号（1603）：ADU200BLF，200ul滤芯低吸附袋装，  1000个/袋，5袋/箱；180元/袋</v>
      </c>
      <c r="U60" s="222"/>
      <c r="V60" s="223"/>
      <c r="W60" s="223"/>
      <c r="X60" s="224"/>
      <c r="Y60" s="163"/>
      <c r="Z60" s="73" t="s">
        <v>211</v>
      </c>
      <c r="AA60" s="141" t="s">
        <v>4588</v>
      </c>
      <c r="AB60" s="141" t="s">
        <v>4592</v>
      </c>
      <c r="AC60" s="141" t="s">
        <v>4589</v>
      </c>
      <c r="AD60" s="186" t="s">
        <v>4597</v>
      </c>
      <c r="AE60" s="186" t="s">
        <v>4594</v>
      </c>
      <c r="AF60" s="186" t="s">
        <v>4595</v>
      </c>
      <c r="AG60" s="186" t="s">
        <v>4596</v>
      </c>
    </row>
    <row r="61" spans="1:33" ht="30" customHeight="1">
      <c r="A61" s="266"/>
      <c r="B61" s="307"/>
      <c r="C61" s="58" t="s">
        <v>212</v>
      </c>
      <c r="D61" s="60">
        <v>1604</v>
      </c>
      <c r="E61" s="55" t="s">
        <v>213</v>
      </c>
      <c r="F61" s="55" t="s">
        <v>214</v>
      </c>
      <c r="G61" s="56" t="s">
        <v>141</v>
      </c>
      <c r="H61" s="59" t="s">
        <v>25</v>
      </c>
      <c r="I61" s="57">
        <v>1</v>
      </c>
      <c r="J61" s="57">
        <v>1</v>
      </c>
      <c r="K61" s="141">
        <f>1584</f>
        <v>1584</v>
      </c>
      <c r="L61" s="141">
        <f t="shared" si="1"/>
        <v>1584</v>
      </c>
      <c r="M61" s="65" t="s">
        <v>200</v>
      </c>
      <c r="N61" s="69" t="s">
        <v>44</v>
      </c>
      <c r="O61" s="69">
        <v>96</v>
      </c>
      <c r="P61" s="168">
        <f t="shared" si="2"/>
        <v>22</v>
      </c>
      <c r="Q61" s="68" t="s">
        <v>28</v>
      </c>
      <c r="R61" s="68">
        <v>6912</v>
      </c>
      <c r="S61" s="141">
        <f t="shared" si="3"/>
        <v>0.22916666666666666</v>
      </c>
      <c r="T61" s="185" t="str">
        <f t="shared" si="4"/>
        <v>多功能盒（200μL移液吸头）：货号（1604）：ADU200RS，多功能200ul无菌盒装，96个/盒，18盒/中盒，4中盒/箱；22元/盒</v>
      </c>
      <c r="U61" s="222"/>
      <c r="V61" s="223"/>
      <c r="W61" s="223"/>
      <c r="X61" s="224"/>
      <c r="Y61" s="163"/>
      <c r="Z61" s="73" t="s">
        <v>215</v>
      </c>
      <c r="AA61" s="141" t="s">
        <v>4588</v>
      </c>
      <c r="AB61" s="141" t="s">
        <v>4592</v>
      </c>
      <c r="AC61" s="141" t="s">
        <v>4589</v>
      </c>
      <c r="AD61" s="186" t="s">
        <v>4597</v>
      </c>
      <c r="AE61" s="186" t="s">
        <v>4594</v>
      </c>
      <c r="AF61" s="186" t="s">
        <v>4595</v>
      </c>
      <c r="AG61" s="186" t="s">
        <v>4596</v>
      </c>
    </row>
    <row r="62" spans="1:33" ht="30" customHeight="1">
      <c r="A62" s="266"/>
      <c r="B62" s="307"/>
      <c r="C62" s="58" t="str">
        <f t="shared" si="9"/>
        <v>多功能盒（200μL移液吸头）</v>
      </c>
      <c r="D62" s="60">
        <v>1605</v>
      </c>
      <c r="E62" s="55" t="s">
        <v>216</v>
      </c>
      <c r="F62" s="55" t="s">
        <v>217</v>
      </c>
      <c r="G62" s="56" t="s">
        <v>141</v>
      </c>
      <c r="H62" s="59" t="s">
        <v>25</v>
      </c>
      <c r="I62" s="57">
        <v>1</v>
      </c>
      <c r="J62" s="57">
        <v>1</v>
      </c>
      <c r="K62" s="141">
        <f>1944</f>
        <v>1944</v>
      </c>
      <c r="L62" s="141">
        <f t="shared" si="1"/>
        <v>1944</v>
      </c>
      <c r="M62" s="65" t="s">
        <v>200</v>
      </c>
      <c r="N62" s="69" t="s">
        <v>44</v>
      </c>
      <c r="O62" s="69">
        <v>96</v>
      </c>
      <c r="P62" s="168">
        <f t="shared" si="2"/>
        <v>27</v>
      </c>
      <c r="Q62" s="68" t="s">
        <v>28</v>
      </c>
      <c r="R62" s="68">
        <v>6912</v>
      </c>
      <c r="S62" s="141">
        <f t="shared" si="3"/>
        <v>0.28125</v>
      </c>
      <c r="T62" s="185" t="str">
        <f t="shared" si="4"/>
        <v>多功能盒（200μL移液吸头）：货号（1605）：ADU200RFS，多功能200ul无菌滤芯盒装，96个/盒，18盒/中盒，4中盒/箱；27元/盒</v>
      </c>
      <c r="U62" s="222"/>
      <c r="V62" s="223"/>
      <c r="W62" s="223"/>
      <c r="X62" s="224"/>
      <c r="Y62" s="163"/>
      <c r="Z62" s="73" t="s">
        <v>218</v>
      </c>
      <c r="AA62" s="141" t="s">
        <v>4588</v>
      </c>
      <c r="AB62" s="141" t="s">
        <v>4592</v>
      </c>
      <c r="AC62" s="141" t="s">
        <v>4589</v>
      </c>
      <c r="AD62" s="186" t="s">
        <v>4597</v>
      </c>
      <c r="AE62" s="186" t="s">
        <v>4594</v>
      </c>
      <c r="AF62" s="186" t="s">
        <v>4595</v>
      </c>
      <c r="AG62" s="186" t="s">
        <v>4596</v>
      </c>
    </row>
    <row r="63" spans="1:33" ht="30" customHeight="1">
      <c r="A63" s="266"/>
      <c r="B63" s="307"/>
      <c r="C63" s="58" t="str">
        <f t="shared" si="9"/>
        <v>多功能盒（200μL移液吸头）</v>
      </c>
      <c r="D63" s="60">
        <v>1606</v>
      </c>
      <c r="E63" s="55" t="s">
        <v>219</v>
      </c>
      <c r="F63" s="55" t="s">
        <v>220</v>
      </c>
      <c r="G63" s="56" t="s">
        <v>141</v>
      </c>
      <c r="H63" s="59" t="s">
        <v>25</v>
      </c>
      <c r="I63" s="57">
        <v>1</v>
      </c>
      <c r="J63" s="57">
        <v>1</v>
      </c>
      <c r="K63" s="141">
        <f>1827</f>
        <v>1827</v>
      </c>
      <c r="L63" s="141">
        <f t="shared" si="1"/>
        <v>1827</v>
      </c>
      <c r="M63" s="65" t="s">
        <v>200</v>
      </c>
      <c r="N63" s="69" t="s">
        <v>44</v>
      </c>
      <c r="O63" s="69">
        <v>96</v>
      </c>
      <c r="P63" s="168">
        <f t="shared" si="2"/>
        <v>25.375</v>
      </c>
      <c r="Q63" s="68" t="s">
        <v>28</v>
      </c>
      <c r="R63" s="68">
        <v>6912</v>
      </c>
      <c r="S63" s="141">
        <f t="shared" si="3"/>
        <v>0.26432291666666669</v>
      </c>
      <c r="T63" s="185" t="str">
        <f t="shared" si="4"/>
        <v>多功能盒（200μL移液吸头）：货号（1606）：ADU200RLS，多功能200ul无菌低吸附盒装，96个/盒，18盒/中盒，4中盒/箱；25.375元/盒</v>
      </c>
      <c r="U63" s="222"/>
      <c r="V63" s="223"/>
      <c r="W63" s="223"/>
      <c r="X63" s="224"/>
      <c r="Y63" s="163"/>
      <c r="Z63" s="73" t="s">
        <v>221</v>
      </c>
      <c r="AA63" s="141" t="s">
        <v>4588</v>
      </c>
      <c r="AB63" s="141" t="s">
        <v>4592</v>
      </c>
      <c r="AC63" s="141" t="s">
        <v>4589</v>
      </c>
      <c r="AD63" s="186" t="s">
        <v>4597</v>
      </c>
      <c r="AE63" s="186" t="s">
        <v>4594</v>
      </c>
      <c r="AF63" s="186" t="s">
        <v>4595</v>
      </c>
      <c r="AG63" s="186" t="s">
        <v>4596</v>
      </c>
    </row>
    <row r="64" spans="1:33" ht="30" customHeight="1">
      <c r="A64" s="266"/>
      <c r="B64" s="307"/>
      <c r="C64" s="58" t="str">
        <f t="shared" si="9"/>
        <v>多功能盒（200μL移液吸头）</v>
      </c>
      <c r="D64" s="60">
        <v>1607</v>
      </c>
      <c r="E64" s="55" t="s">
        <v>222</v>
      </c>
      <c r="F64" s="55" t="s">
        <v>223</v>
      </c>
      <c r="G64" s="56" t="s">
        <v>141</v>
      </c>
      <c r="H64" s="59" t="s">
        <v>25</v>
      </c>
      <c r="I64" s="57">
        <v>1</v>
      </c>
      <c r="J64" s="57">
        <v>1</v>
      </c>
      <c r="K64" s="141">
        <f>2160</f>
        <v>2160</v>
      </c>
      <c r="L64" s="141">
        <f t="shared" si="1"/>
        <v>2160</v>
      </c>
      <c r="M64" s="65" t="s">
        <v>200</v>
      </c>
      <c r="N64" s="69" t="s">
        <v>44</v>
      </c>
      <c r="O64" s="69">
        <v>96</v>
      </c>
      <c r="P64" s="168">
        <f t="shared" si="2"/>
        <v>30</v>
      </c>
      <c r="Q64" s="68" t="s">
        <v>28</v>
      </c>
      <c r="R64" s="68">
        <v>6912</v>
      </c>
      <c r="S64" s="141">
        <f t="shared" si="3"/>
        <v>0.3125</v>
      </c>
      <c r="T64" s="185" t="str">
        <f t="shared" si="4"/>
        <v>多功能盒（200μL移液吸头）：货号（1607）：ADU200RLFS，多功能200ul无菌滤芯低吸附盒装，96个/盒，18盒/中盒，4中盒/箱；30元/盒</v>
      </c>
      <c r="U64" s="222"/>
      <c r="V64" s="223"/>
      <c r="W64" s="223"/>
      <c r="X64" s="224"/>
      <c r="Y64" s="163"/>
      <c r="Z64" s="73" t="s">
        <v>224</v>
      </c>
      <c r="AA64" s="141" t="s">
        <v>4588</v>
      </c>
      <c r="AB64" s="141" t="s">
        <v>4592</v>
      </c>
      <c r="AC64" s="141" t="s">
        <v>4589</v>
      </c>
      <c r="AD64" s="186" t="s">
        <v>4597</v>
      </c>
      <c r="AE64" s="186" t="s">
        <v>4594</v>
      </c>
      <c r="AF64" s="186" t="s">
        <v>4595</v>
      </c>
      <c r="AG64" s="186" t="s">
        <v>4596</v>
      </c>
    </row>
    <row r="65" spans="1:33" ht="30" customHeight="1">
      <c r="A65" s="266"/>
      <c r="B65" s="307"/>
      <c r="C65" s="58" t="str">
        <f>C57</f>
        <v>200μL移液吸头</v>
      </c>
      <c r="D65" s="54">
        <v>1608</v>
      </c>
      <c r="E65" s="55" t="s">
        <v>225</v>
      </c>
      <c r="F65" s="55" t="s">
        <v>226</v>
      </c>
      <c r="G65" s="56" t="s">
        <v>57</v>
      </c>
      <c r="H65" s="59" t="s">
        <v>25</v>
      </c>
      <c r="I65" s="57">
        <v>1</v>
      </c>
      <c r="J65" s="57">
        <v>1</v>
      </c>
      <c r="K65" s="141">
        <f>2560</f>
        <v>2560</v>
      </c>
      <c r="L65" s="141">
        <f t="shared" si="1"/>
        <v>2560</v>
      </c>
      <c r="M65" s="65" t="s">
        <v>200</v>
      </c>
      <c r="N65" s="69" t="s">
        <v>4649</v>
      </c>
      <c r="O65" s="69">
        <v>96</v>
      </c>
      <c r="P65" s="168">
        <f t="shared" si="2"/>
        <v>25.6</v>
      </c>
      <c r="Q65" s="68" t="s">
        <v>28</v>
      </c>
      <c r="R65" s="68">
        <v>9600</v>
      </c>
      <c r="S65" s="141">
        <f t="shared" si="3"/>
        <v>0.26666666666666666</v>
      </c>
      <c r="T65" s="185" t="str">
        <f t="shared" si="4"/>
        <v>200μL移液吸头：货号（1608）：ADU200T，200ul吸塑盒叠装，96个/层，10层/盒，10盒/箱；25.6元/层</v>
      </c>
      <c r="U65" s="222"/>
      <c r="V65" s="223"/>
      <c r="W65" s="223"/>
      <c r="X65" s="224"/>
      <c r="Y65" s="163"/>
      <c r="Z65" s="73" t="s">
        <v>227</v>
      </c>
      <c r="AA65" s="141" t="s">
        <v>4588</v>
      </c>
      <c r="AB65" s="141" t="s">
        <v>4592</v>
      </c>
      <c r="AC65" s="141" t="s">
        <v>4589</v>
      </c>
      <c r="AD65" s="186" t="s">
        <v>4597</v>
      </c>
      <c r="AE65" s="186" t="s">
        <v>4594</v>
      </c>
      <c r="AF65" s="186" t="s">
        <v>4595</v>
      </c>
      <c r="AG65" s="186" t="s">
        <v>4596</v>
      </c>
    </row>
    <row r="66" spans="1:33" ht="30" customHeight="1">
      <c r="A66" s="266"/>
      <c r="B66" s="307"/>
      <c r="C66" s="58" t="str">
        <f t="shared" si="9"/>
        <v>200μL移液吸头</v>
      </c>
      <c r="D66" s="54">
        <v>1609</v>
      </c>
      <c r="E66" s="55" t="s">
        <v>228</v>
      </c>
      <c r="F66" s="55" t="s">
        <v>229</v>
      </c>
      <c r="G66" s="56" t="s">
        <v>57</v>
      </c>
      <c r="H66" s="59" t="s">
        <v>25</v>
      </c>
      <c r="I66" s="57">
        <v>1</v>
      </c>
      <c r="J66" s="57">
        <v>1</v>
      </c>
      <c r="K66" s="141">
        <f>2320</f>
        <v>2320</v>
      </c>
      <c r="L66" s="141">
        <f t="shared" si="1"/>
        <v>2320</v>
      </c>
      <c r="M66" s="65" t="s">
        <v>200</v>
      </c>
      <c r="N66" s="69" t="s">
        <v>4649</v>
      </c>
      <c r="O66" s="69">
        <v>96</v>
      </c>
      <c r="P66" s="168">
        <f t="shared" si="2"/>
        <v>23.2</v>
      </c>
      <c r="Q66" s="68" t="s">
        <v>28</v>
      </c>
      <c r="R66" s="68">
        <v>9600</v>
      </c>
      <c r="S66" s="141">
        <f t="shared" si="3"/>
        <v>0.24166666666666667</v>
      </c>
      <c r="T66" s="185" t="str">
        <f t="shared" si="4"/>
        <v>200μL移液吸头：货号（1609）：ADU200TC，200ul纸盒叠装，96个/层，10层/盒，10盒/箱；23.2元/层</v>
      </c>
      <c r="U66" s="222"/>
      <c r="V66" s="223"/>
      <c r="W66" s="223"/>
      <c r="X66" s="224"/>
      <c r="Y66" s="163"/>
      <c r="Z66" s="73" t="s">
        <v>230</v>
      </c>
      <c r="AA66" s="141" t="s">
        <v>4588</v>
      </c>
      <c r="AB66" s="141" t="s">
        <v>4592</v>
      </c>
      <c r="AC66" s="141" t="s">
        <v>4589</v>
      </c>
      <c r="AD66" s="186" t="s">
        <v>4597</v>
      </c>
      <c r="AE66" s="186" t="s">
        <v>4594</v>
      </c>
      <c r="AF66" s="186" t="s">
        <v>4595</v>
      </c>
      <c r="AG66" s="186" t="s">
        <v>4596</v>
      </c>
    </row>
    <row r="67" spans="1:33" ht="30" customHeight="1">
      <c r="A67" s="266"/>
      <c r="B67" s="307"/>
      <c r="C67" s="58" t="str">
        <f t="shared" si="9"/>
        <v>200μL移液吸头</v>
      </c>
      <c r="D67" s="54">
        <v>1610</v>
      </c>
      <c r="E67" s="55" t="s">
        <v>231</v>
      </c>
      <c r="F67" s="55" t="s">
        <v>232</v>
      </c>
      <c r="G67" s="56" t="s">
        <v>57</v>
      </c>
      <c r="H67" s="59" t="s">
        <v>25</v>
      </c>
      <c r="I67" s="57">
        <v>1</v>
      </c>
      <c r="J67" s="57">
        <v>1</v>
      </c>
      <c r="K67" s="141">
        <f>3040</f>
        <v>3040</v>
      </c>
      <c r="L67" s="141">
        <f t="shared" ref="L67:L130" si="10">K67*J67*I67</f>
        <v>3040</v>
      </c>
      <c r="M67" s="65" t="s">
        <v>200</v>
      </c>
      <c r="N67" s="69" t="s">
        <v>4649</v>
      </c>
      <c r="O67" s="69">
        <v>96</v>
      </c>
      <c r="P67" s="168">
        <f t="shared" ref="P67:P130" si="11">K67/R67*O67*I67</f>
        <v>30.4</v>
      </c>
      <c r="Q67" s="68" t="s">
        <v>28</v>
      </c>
      <c r="R67" s="68">
        <v>9600</v>
      </c>
      <c r="S67" s="141">
        <f t="shared" ref="S67:S130" si="12">K67/R67*I67</f>
        <v>0.31666666666666665</v>
      </c>
      <c r="T67" s="185" t="str">
        <f t="shared" ref="T67:T130" si="13">CONCATENATE(C67,AD67,AE67,AF67,D67,AG67,AD67,E67,AA67,F67,AA67,G67,AC67,P67,AB67,N67)</f>
        <v>200μL移液吸头：货号（1610）：ADU200TL，200ul低吸附吸塑盒叠装，96个/层，10层/盒，10盒/箱；30.4元/层</v>
      </c>
      <c r="U67" s="222"/>
      <c r="V67" s="223"/>
      <c r="W67" s="223"/>
      <c r="X67" s="224"/>
      <c r="Y67" s="163"/>
      <c r="Z67" s="73" t="s">
        <v>233</v>
      </c>
      <c r="AA67" s="141" t="s">
        <v>4588</v>
      </c>
      <c r="AB67" s="141" t="s">
        <v>4592</v>
      </c>
      <c r="AC67" s="141" t="s">
        <v>4589</v>
      </c>
      <c r="AD67" s="186" t="s">
        <v>4597</v>
      </c>
      <c r="AE67" s="186" t="s">
        <v>4594</v>
      </c>
      <c r="AF67" s="186" t="s">
        <v>4595</v>
      </c>
      <c r="AG67" s="186" t="s">
        <v>4596</v>
      </c>
    </row>
    <row r="68" spans="1:33" ht="30" customHeight="1">
      <c r="A68" s="266"/>
      <c r="B68" s="307"/>
      <c r="C68" s="58" t="str">
        <f t="shared" si="9"/>
        <v>200μL移液吸头</v>
      </c>
      <c r="D68" s="54">
        <v>1611</v>
      </c>
      <c r="E68" s="55" t="s">
        <v>234</v>
      </c>
      <c r="F68" s="55" t="s">
        <v>235</v>
      </c>
      <c r="G68" s="56" t="s">
        <v>57</v>
      </c>
      <c r="H68" s="59" t="s">
        <v>25</v>
      </c>
      <c r="I68" s="57">
        <v>1</v>
      </c>
      <c r="J68" s="57">
        <v>1</v>
      </c>
      <c r="K68" s="141">
        <f>2720</f>
        <v>2720</v>
      </c>
      <c r="L68" s="141">
        <f t="shared" si="10"/>
        <v>2720</v>
      </c>
      <c r="M68" s="65" t="s">
        <v>200</v>
      </c>
      <c r="N68" s="69" t="s">
        <v>4649</v>
      </c>
      <c r="O68" s="69">
        <v>96</v>
      </c>
      <c r="P68" s="168">
        <f t="shared" si="11"/>
        <v>27.2</v>
      </c>
      <c r="Q68" s="68" t="s">
        <v>28</v>
      </c>
      <c r="R68" s="68">
        <v>9600</v>
      </c>
      <c r="S68" s="141">
        <f t="shared" si="12"/>
        <v>0.28333333333333333</v>
      </c>
      <c r="T68" s="185" t="str">
        <f t="shared" si="13"/>
        <v>200μL移液吸头：货号（1611）：ADU200TLC，200ul低吸附纸盒叠装，96个/层，10层/盒，10盒/箱；27.2元/层</v>
      </c>
      <c r="U68" s="222"/>
      <c r="V68" s="223"/>
      <c r="W68" s="223"/>
      <c r="X68" s="224"/>
      <c r="Y68" s="163"/>
      <c r="Z68" s="73" t="s">
        <v>236</v>
      </c>
      <c r="AA68" s="141" t="s">
        <v>4588</v>
      </c>
      <c r="AB68" s="141" t="s">
        <v>4592</v>
      </c>
      <c r="AC68" s="141" t="s">
        <v>4589</v>
      </c>
      <c r="AD68" s="186" t="s">
        <v>4597</v>
      </c>
      <c r="AE68" s="186" t="s">
        <v>4594</v>
      </c>
      <c r="AF68" s="186" t="s">
        <v>4595</v>
      </c>
      <c r="AG68" s="186" t="s">
        <v>4596</v>
      </c>
    </row>
    <row r="69" spans="1:33" ht="30" customHeight="1">
      <c r="A69" s="266"/>
      <c r="B69" s="307"/>
      <c r="C69" s="58" t="str">
        <f t="shared" si="9"/>
        <v>200μL移液吸头</v>
      </c>
      <c r="D69" s="54">
        <v>1612</v>
      </c>
      <c r="E69" s="55" t="s">
        <v>237</v>
      </c>
      <c r="F69" s="55" t="s">
        <v>238</v>
      </c>
      <c r="G69" s="56" t="s">
        <v>57</v>
      </c>
      <c r="H69" s="59" t="s">
        <v>25</v>
      </c>
      <c r="I69" s="57">
        <v>1</v>
      </c>
      <c r="J69" s="57">
        <v>1</v>
      </c>
      <c r="K69" s="141">
        <f>2640</f>
        <v>2640</v>
      </c>
      <c r="L69" s="141">
        <f t="shared" si="10"/>
        <v>2640</v>
      </c>
      <c r="M69" s="65" t="s">
        <v>200</v>
      </c>
      <c r="N69" s="69" t="s">
        <v>4649</v>
      </c>
      <c r="O69" s="69">
        <v>96</v>
      </c>
      <c r="P69" s="168">
        <f t="shared" si="11"/>
        <v>26.400000000000002</v>
      </c>
      <c r="Q69" s="68" t="s">
        <v>28</v>
      </c>
      <c r="R69" s="68">
        <v>9600</v>
      </c>
      <c r="S69" s="141">
        <f t="shared" si="12"/>
        <v>0.27500000000000002</v>
      </c>
      <c r="T69" s="185" t="str">
        <f t="shared" si="13"/>
        <v>200μL移液吸头：货号（1612）：ADU200TS，200ul无菌吸塑盒叠装，96个/层，10层/盒，10盒/箱；26.4元/层</v>
      </c>
      <c r="U69" s="222"/>
      <c r="V69" s="223"/>
      <c r="W69" s="223"/>
      <c r="X69" s="224"/>
      <c r="Y69" s="163"/>
      <c r="Z69" s="73" t="s">
        <v>239</v>
      </c>
      <c r="AA69" s="141" t="s">
        <v>4588</v>
      </c>
      <c r="AB69" s="141" t="s">
        <v>4592</v>
      </c>
      <c r="AC69" s="141" t="s">
        <v>4589</v>
      </c>
      <c r="AD69" s="186" t="s">
        <v>4597</v>
      </c>
      <c r="AE69" s="186" t="s">
        <v>4594</v>
      </c>
      <c r="AF69" s="186" t="s">
        <v>4595</v>
      </c>
      <c r="AG69" s="186" t="s">
        <v>4596</v>
      </c>
    </row>
    <row r="70" spans="1:33" ht="30" customHeight="1">
      <c r="A70" s="266"/>
      <c r="B70" s="307"/>
      <c r="C70" s="58" t="str">
        <f t="shared" si="9"/>
        <v>200μL移液吸头</v>
      </c>
      <c r="D70" s="54">
        <v>1613</v>
      </c>
      <c r="E70" s="55" t="s">
        <v>240</v>
      </c>
      <c r="F70" s="55" t="s">
        <v>241</v>
      </c>
      <c r="G70" s="56" t="s">
        <v>57</v>
      </c>
      <c r="H70" s="59" t="s">
        <v>25</v>
      </c>
      <c r="I70" s="57">
        <v>1</v>
      </c>
      <c r="J70" s="57">
        <v>1</v>
      </c>
      <c r="K70" s="141">
        <f>2400</f>
        <v>2400</v>
      </c>
      <c r="L70" s="141">
        <f t="shared" si="10"/>
        <v>2400</v>
      </c>
      <c r="M70" s="65" t="s">
        <v>200</v>
      </c>
      <c r="N70" s="69" t="s">
        <v>4649</v>
      </c>
      <c r="O70" s="69">
        <v>96</v>
      </c>
      <c r="P70" s="168">
        <f t="shared" si="11"/>
        <v>24</v>
      </c>
      <c r="Q70" s="68" t="s">
        <v>28</v>
      </c>
      <c r="R70" s="68">
        <v>9600</v>
      </c>
      <c r="S70" s="141">
        <f t="shared" si="12"/>
        <v>0.25</v>
      </c>
      <c r="T70" s="185" t="str">
        <f t="shared" si="13"/>
        <v>200μL移液吸头：货号（1613）：ADU200TCS，200ul无菌纸盒叠装，96个/层，10层/盒，10盒/箱；24元/层</v>
      </c>
      <c r="U70" s="222"/>
      <c r="V70" s="223"/>
      <c r="W70" s="223"/>
      <c r="X70" s="224"/>
      <c r="Y70" s="163"/>
      <c r="Z70" s="73" t="s">
        <v>242</v>
      </c>
      <c r="AA70" s="141" t="s">
        <v>4588</v>
      </c>
      <c r="AB70" s="141" t="s">
        <v>4592</v>
      </c>
      <c r="AC70" s="141" t="s">
        <v>4589</v>
      </c>
      <c r="AD70" s="186" t="s">
        <v>4597</v>
      </c>
      <c r="AE70" s="186" t="s">
        <v>4594</v>
      </c>
      <c r="AF70" s="186" t="s">
        <v>4595</v>
      </c>
      <c r="AG70" s="186" t="s">
        <v>4596</v>
      </c>
    </row>
    <row r="71" spans="1:33" ht="30" customHeight="1">
      <c r="A71" s="266"/>
      <c r="B71" s="307"/>
      <c r="C71" s="58" t="str">
        <f t="shared" si="9"/>
        <v>200μL移液吸头</v>
      </c>
      <c r="D71" s="54">
        <v>1614</v>
      </c>
      <c r="E71" s="55" t="s">
        <v>243</v>
      </c>
      <c r="F71" s="55" t="s">
        <v>244</v>
      </c>
      <c r="G71" s="56" t="s">
        <v>57</v>
      </c>
      <c r="H71" s="59" t="s">
        <v>25</v>
      </c>
      <c r="I71" s="57">
        <v>1</v>
      </c>
      <c r="J71" s="57">
        <v>1</v>
      </c>
      <c r="K71" s="141">
        <f>3120</f>
        <v>3120</v>
      </c>
      <c r="L71" s="141">
        <f t="shared" si="10"/>
        <v>3120</v>
      </c>
      <c r="M71" s="65" t="s">
        <v>200</v>
      </c>
      <c r="N71" s="69" t="s">
        <v>4649</v>
      </c>
      <c r="O71" s="69">
        <v>96</v>
      </c>
      <c r="P71" s="168">
        <f t="shared" si="11"/>
        <v>31.200000000000003</v>
      </c>
      <c r="Q71" s="68" t="s">
        <v>28</v>
      </c>
      <c r="R71" s="68">
        <v>9600</v>
      </c>
      <c r="S71" s="141">
        <f t="shared" si="12"/>
        <v>0.32500000000000001</v>
      </c>
      <c r="T71" s="185" t="str">
        <f t="shared" si="13"/>
        <v>200μL移液吸头：货号（1614）：ADU200TLS，200ul无菌低吸附吸塑盒叠装，96个/层，10层/盒，10盒/箱；31.2元/层</v>
      </c>
      <c r="U71" s="222"/>
      <c r="V71" s="223"/>
      <c r="W71" s="223"/>
      <c r="X71" s="224"/>
      <c r="Y71" s="163"/>
      <c r="Z71" s="73" t="s">
        <v>245</v>
      </c>
      <c r="AA71" s="141" t="s">
        <v>4588</v>
      </c>
      <c r="AB71" s="141" t="s">
        <v>4592</v>
      </c>
      <c r="AC71" s="141" t="s">
        <v>4589</v>
      </c>
      <c r="AD71" s="186" t="s">
        <v>4597</v>
      </c>
      <c r="AE71" s="186" t="s">
        <v>4594</v>
      </c>
      <c r="AF71" s="186" t="s">
        <v>4595</v>
      </c>
      <c r="AG71" s="186" t="s">
        <v>4596</v>
      </c>
    </row>
    <row r="72" spans="1:33" ht="30" customHeight="1">
      <c r="A72" s="266"/>
      <c r="B72" s="307"/>
      <c r="C72" s="58" t="str">
        <f t="shared" si="9"/>
        <v>200μL移液吸头</v>
      </c>
      <c r="D72" s="54">
        <v>1615</v>
      </c>
      <c r="E72" s="55" t="s">
        <v>246</v>
      </c>
      <c r="F72" s="55" t="s">
        <v>247</v>
      </c>
      <c r="G72" s="56" t="s">
        <v>57</v>
      </c>
      <c r="H72" s="59" t="s">
        <v>25</v>
      </c>
      <c r="I72" s="57">
        <v>1</v>
      </c>
      <c r="J72" s="57">
        <v>1</v>
      </c>
      <c r="K72" s="141">
        <f>2800</f>
        <v>2800</v>
      </c>
      <c r="L72" s="141">
        <f t="shared" si="10"/>
        <v>2800</v>
      </c>
      <c r="M72" s="65" t="s">
        <v>200</v>
      </c>
      <c r="N72" s="69" t="s">
        <v>4649</v>
      </c>
      <c r="O72" s="69">
        <v>96</v>
      </c>
      <c r="P72" s="168">
        <f t="shared" si="11"/>
        <v>28</v>
      </c>
      <c r="Q72" s="68" t="s">
        <v>28</v>
      </c>
      <c r="R72" s="68">
        <v>9600</v>
      </c>
      <c r="S72" s="141">
        <f t="shared" si="12"/>
        <v>0.29166666666666669</v>
      </c>
      <c r="T72" s="185" t="str">
        <f t="shared" si="13"/>
        <v>200μL移液吸头：货号（1615）：ADU200TLCS，200ul无菌低吸附纸盒叠装，96个/层，10层/盒，10盒/箱；28元/层</v>
      </c>
      <c r="U72" s="222"/>
      <c r="V72" s="223"/>
      <c r="W72" s="223"/>
      <c r="X72" s="224"/>
      <c r="Y72" s="163"/>
      <c r="Z72" s="73" t="s">
        <v>248</v>
      </c>
      <c r="AA72" s="141" t="s">
        <v>4588</v>
      </c>
      <c r="AB72" s="141" t="s">
        <v>4592</v>
      </c>
      <c r="AC72" s="141" t="s">
        <v>4589</v>
      </c>
      <c r="AD72" s="186" t="s">
        <v>4597</v>
      </c>
      <c r="AE72" s="186" t="s">
        <v>4594</v>
      </c>
      <c r="AF72" s="186" t="s">
        <v>4595</v>
      </c>
      <c r="AG72" s="186" t="s">
        <v>4596</v>
      </c>
    </row>
    <row r="73" spans="1:33" ht="30" customHeight="1">
      <c r="A73" s="266"/>
      <c r="B73" s="307"/>
      <c r="C73" s="58" t="str">
        <f t="shared" si="9"/>
        <v>200μL移液吸头</v>
      </c>
      <c r="D73" s="61">
        <v>1616</v>
      </c>
      <c r="E73" s="55" t="s">
        <v>249</v>
      </c>
      <c r="F73" s="55" t="s">
        <v>250</v>
      </c>
      <c r="G73" s="56" t="s">
        <v>64</v>
      </c>
      <c r="H73" s="59" t="s">
        <v>25</v>
      </c>
      <c r="I73" s="57">
        <v>1</v>
      </c>
      <c r="J73" s="57">
        <v>1</v>
      </c>
      <c r="K73" s="141">
        <f>1520</f>
        <v>1520</v>
      </c>
      <c r="L73" s="141">
        <f t="shared" si="10"/>
        <v>1520</v>
      </c>
      <c r="M73" s="65" t="s">
        <v>200</v>
      </c>
      <c r="N73" s="69" t="s">
        <v>4649</v>
      </c>
      <c r="O73" s="69">
        <v>96</v>
      </c>
      <c r="P73" s="168">
        <f t="shared" si="11"/>
        <v>15.2</v>
      </c>
      <c r="Q73" s="68" t="s">
        <v>28</v>
      </c>
      <c r="R73" s="68">
        <v>9600</v>
      </c>
      <c r="S73" s="141">
        <f t="shared" si="12"/>
        <v>0.15833333333333333</v>
      </c>
      <c r="T73" s="185" t="str">
        <f t="shared" si="13"/>
        <v>200μL移液吸头：货号（1616）：ADU200TP，51mm长，塑封袋装，200ul非无菌袋叠装，96个/层，10层/袋，10袋/箱；15.2元/层</v>
      </c>
      <c r="U73" s="222"/>
      <c r="V73" s="223"/>
      <c r="W73" s="223"/>
      <c r="X73" s="224"/>
      <c r="Y73" s="163"/>
      <c r="Z73" s="73" t="s">
        <v>251</v>
      </c>
      <c r="AA73" s="141" t="s">
        <v>4588</v>
      </c>
      <c r="AB73" s="141" t="s">
        <v>4592</v>
      </c>
      <c r="AC73" s="141" t="s">
        <v>4589</v>
      </c>
      <c r="AD73" s="186" t="s">
        <v>4597</v>
      </c>
      <c r="AE73" s="186" t="s">
        <v>4594</v>
      </c>
      <c r="AF73" s="186" t="s">
        <v>4595</v>
      </c>
      <c r="AG73" s="186" t="s">
        <v>4596</v>
      </c>
    </row>
    <row r="74" spans="1:33" ht="30" customHeight="1">
      <c r="A74" s="266"/>
      <c r="B74" s="307"/>
      <c r="C74" s="58" t="s">
        <v>4608</v>
      </c>
      <c r="D74" s="54">
        <v>1700</v>
      </c>
      <c r="E74" s="55" t="s">
        <v>252</v>
      </c>
      <c r="F74" s="55" t="s">
        <v>4609</v>
      </c>
      <c r="G74" s="56" t="s">
        <v>24</v>
      </c>
      <c r="H74" s="59" t="s">
        <v>25</v>
      </c>
      <c r="I74" s="57">
        <v>1</v>
      </c>
      <c r="J74" s="57">
        <v>1</v>
      </c>
      <c r="K74" s="141">
        <f>410</f>
        <v>410</v>
      </c>
      <c r="L74" s="141">
        <f t="shared" si="10"/>
        <v>410</v>
      </c>
      <c r="M74" s="65" t="s">
        <v>200</v>
      </c>
      <c r="N74" s="66" t="s">
        <v>27</v>
      </c>
      <c r="O74" s="66">
        <v>1000</v>
      </c>
      <c r="P74" s="168">
        <f t="shared" si="11"/>
        <v>82</v>
      </c>
      <c r="Q74" s="68" t="s">
        <v>28</v>
      </c>
      <c r="R74" s="68">
        <v>5000</v>
      </c>
      <c r="S74" s="141">
        <f t="shared" si="12"/>
        <v>8.2000000000000003E-2</v>
      </c>
      <c r="T74" s="185" t="str">
        <f t="shared" si="13"/>
        <v>200μL黄色移液吸头：货号（1700）：ADU200YB，200ul黄色袋装，  1000个/袋，5袋/箱；82元/袋</v>
      </c>
      <c r="U74" s="222"/>
      <c r="V74" s="223"/>
      <c r="W74" s="223"/>
      <c r="X74" s="224"/>
      <c r="Y74" s="163"/>
      <c r="Z74" s="73" t="s">
        <v>254</v>
      </c>
      <c r="AA74" s="141" t="s">
        <v>4588</v>
      </c>
      <c r="AB74" s="141" t="s">
        <v>4592</v>
      </c>
      <c r="AC74" s="141" t="s">
        <v>4589</v>
      </c>
      <c r="AD74" s="186" t="s">
        <v>4597</v>
      </c>
      <c r="AE74" s="186" t="s">
        <v>4594</v>
      </c>
      <c r="AF74" s="186" t="s">
        <v>4595</v>
      </c>
      <c r="AG74" s="186" t="s">
        <v>4596</v>
      </c>
    </row>
    <row r="75" spans="1:33" ht="30" hidden="1" customHeight="1">
      <c r="A75" s="266"/>
      <c r="B75" s="307"/>
      <c r="C75" s="58" t="str">
        <f t="shared" ref="C75:C90" si="14">C74</f>
        <v>200μL黄色移液吸头</v>
      </c>
      <c r="D75" s="54">
        <v>1701</v>
      </c>
      <c r="E75" s="159" t="s">
        <v>255</v>
      </c>
      <c r="F75" s="56" t="s">
        <v>253</v>
      </c>
      <c r="G75" s="56" t="s">
        <v>24</v>
      </c>
      <c r="H75" s="59" t="s">
        <v>25</v>
      </c>
      <c r="I75" s="57">
        <v>1</v>
      </c>
      <c r="J75" s="57">
        <v>1</v>
      </c>
      <c r="K75" s="141"/>
      <c r="L75" s="141">
        <f t="shared" si="10"/>
        <v>0</v>
      </c>
      <c r="M75" s="65" t="s">
        <v>200</v>
      </c>
      <c r="N75" s="66" t="s">
        <v>27</v>
      </c>
      <c r="O75" s="66">
        <v>1000</v>
      </c>
      <c r="P75" s="168">
        <f t="shared" si="11"/>
        <v>0</v>
      </c>
      <c r="Q75" s="68" t="s">
        <v>28</v>
      </c>
      <c r="R75" s="68">
        <v>5000</v>
      </c>
      <c r="S75" s="141">
        <f t="shared" si="12"/>
        <v>0</v>
      </c>
      <c r="T75" s="185" t="str">
        <f t="shared" si="13"/>
        <v>200μL黄色移液吸头：货号（1701）：ADU200YBF，200ul黄色袋装，  1000个/袋，5袋/箱；0元/袋</v>
      </c>
      <c r="U75" s="222"/>
      <c r="V75" s="223"/>
      <c r="W75" s="223"/>
      <c r="X75" s="224"/>
      <c r="Y75" s="163"/>
      <c r="Z75" s="73" t="s">
        <v>256</v>
      </c>
      <c r="AA75" s="141" t="s">
        <v>4588</v>
      </c>
      <c r="AB75" s="141" t="s">
        <v>4592</v>
      </c>
      <c r="AC75" s="141" t="s">
        <v>4589</v>
      </c>
      <c r="AD75" s="186" t="s">
        <v>4597</v>
      </c>
      <c r="AE75" s="186" t="s">
        <v>4594</v>
      </c>
      <c r="AF75" s="186" t="s">
        <v>4595</v>
      </c>
      <c r="AG75" s="186" t="s">
        <v>4596</v>
      </c>
    </row>
    <row r="76" spans="1:33" ht="30" hidden="1" customHeight="1">
      <c r="A76" s="266"/>
      <c r="B76" s="307"/>
      <c r="C76" s="58" t="str">
        <f t="shared" si="14"/>
        <v>200μL黄色移液吸头</v>
      </c>
      <c r="D76" s="54">
        <v>1702</v>
      </c>
      <c r="E76" s="159" t="s">
        <v>257</v>
      </c>
      <c r="F76" s="56" t="s">
        <v>258</v>
      </c>
      <c r="G76" s="56" t="s">
        <v>24</v>
      </c>
      <c r="H76" s="59" t="s">
        <v>25</v>
      </c>
      <c r="I76" s="57">
        <v>1</v>
      </c>
      <c r="J76" s="57">
        <v>1</v>
      </c>
      <c r="K76" s="141"/>
      <c r="L76" s="141">
        <f t="shared" si="10"/>
        <v>0</v>
      </c>
      <c r="M76" s="65" t="s">
        <v>200</v>
      </c>
      <c r="N76" s="66" t="s">
        <v>27</v>
      </c>
      <c r="O76" s="66">
        <v>1000</v>
      </c>
      <c r="P76" s="168">
        <f t="shared" si="11"/>
        <v>0</v>
      </c>
      <c r="Q76" s="68" t="s">
        <v>28</v>
      </c>
      <c r="R76" s="68">
        <v>5000</v>
      </c>
      <c r="S76" s="141">
        <f t="shared" si="12"/>
        <v>0</v>
      </c>
      <c r="T76" s="185" t="str">
        <f t="shared" si="13"/>
        <v>200μL黄色移液吸头：货号（1702）：ADU200YBL，200ul黄色低吸附袋装，  1000个/袋，5袋/箱；0元/袋</v>
      </c>
      <c r="U76" s="222"/>
      <c r="V76" s="223"/>
      <c r="W76" s="223"/>
      <c r="X76" s="224"/>
      <c r="Y76" s="163"/>
      <c r="Z76" s="73" t="s">
        <v>259</v>
      </c>
      <c r="AA76" s="141" t="s">
        <v>4588</v>
      </c>
      <c r="AB76" s="141" t="s">
        <v>4592</v>
      </c>
      <c r="AC76" s="141" t="s">
        <v>4589</v>
      </c>
      <c r="AD76" s="186" t="s">
        <v>4597</v>
      </c>
      <c r="AE76" s="186" t="s">
        <v>4594</v>
      </c>
      <c r="AF76" s="186" t="s">
        <v>4595</v>
      </c>
      <c r="AG76" s="186" t="s">
        <v>4596</v>
      </c>
    </row>
    <row r="77" spans="1:33" ht="30" hidden="1" customHeight="1">
      <c r="A77" s="266"/>
      <c r="B77" s="307"/>
      <c r="C77" s="58" t="str">
        <f t="shared" si="14"/>
        <v>200μL黄色移液吸头</v>
      </c>
      <c r="D77" s="54">
        <v>1703</v>
      </c>
      <c r="E77" s="159" t="s">
        <v>260</v>
      </c>
      <c r="F77" s="56" t="s">
        <v>261</v>
      </c>
      <c r="G77" s="56" t="s">
        <v>24</v>
      </c>
      <c r="H77" s="59" t="s">
        <v>25</v>
      </c>
      <c r="I77" s="57">
        <v>1</v>
      </c>
      <c r="J77" s="57">
        <v>1</v>
      </c>
      <c r="K77" s="141"/>
      <c r="L77" s="141">
        <f t="shared" si="10"/>
        <v>0</v>
      </c>
      <c r="M77" s="65" t="s">
        <v>200</v>
      </c>
      <c r="N77" s="66" t="s">
        <v>27</v>
      </c>
      <c r="O77" s="66">
        <v>1000</v>
      </c>
      <c r="P77" s="168">
        <f t="shared" si="11"/>
        <v>0</v>
      </c>
      <c r="Q77" s="68" t="s">
        <v>28</v>
      </c>
      <c r="R77" s="68">
        <v>5000</v>
      </c>
      <c r="S77" s="141">
        <f t="shared" si="12"/>
        <v>0</v>
      </c>
      <c r="T77" s="185" t="str">
        <f t="shared" si="13"/>
        <v>200μL黄色移液吸头：货号（1703）：ADU200YBLF，200ul黄色滤芯低吸附袋装，  1000个/袋，5袋/箱；0元/袋</v>
      </c>
      <c r="U77" s="222"/>
      <c r="V77" s="223"/>
      <c r="W77" s="223"/>
      <c r="X77" s="224"/>
      <c r="Y77" s="163"/>
      <c r="Z77" s="73" t="s">
        <v>262</v>
      </c>
      <c r="AA77" s="141" t="s">
        <v>4588</v>
      </c>
      <c r="AB77" s="141" t="s">
        <v>4592</v>
      </c>
      <c r="AC77" s="141" t="s">
        <v>4589</v>
      </c>
      <c r="AD77" s="186" t="s">
        <v>4597</v>
      </c>
      <c r="AE77" s="186" t="s">
        <v>4594</v>
      </c>
      <c r="AF77" s="186" t="s">
        <v>4595</v>
      </c>
      <c r="AG77" s="186" t="s">
        <v>4596</v>
      </c>
    </row>
    <row r="78" spans="1:33" ht="30" customHeight="1">
      <c r="A78" s="266"/>
      <c r="B78" s="307"/>
      <c r="C78" s="58" t="s">
        <v>4607</v>
      </c>
      <c r="D78" s="60">
        <v>1704</v>
      </c>
      <c r="E78" s="55" t="s">
        <v>263</v>
      </c>
      <c r="F78" s="55" t="s">
        <v>264</v>
      </c>
      <c r="G78" s="56" t="s">
        <v>141</v>
      </c>
      <c r="H78" s="59" t="s">
        <v>25</v>
      </c>
      <c r="I78" s="57">
        <v>1</v>
      </c>
      <c r="J78" s="57">
        <v>1</v>
      </c>
      <c r="K78" s="141">
        <f>1863</f>
        <v>1863</v>
      </c>
      <c r="L78" s="141">
        <f t="shared" si="10"/>
        <v>1863</v>
      </c>
      <c r="M78" s="65" t="s">
        <v>200</v>
      </c>
      <c r="N78" s="69" t="s">
        <v>44</v>
      </c>
      <c r="O78" s="69">
        <v>96</v>
      </c>
      <c r="P78" s="168">
        <f t="shared" si="11"/>
        <v>25.875</v>
      </c>
      <c r="Q78" s="68" t="s">
        <v>28</v>
      </c>
      <c r="R78" s="68">
        <v>6912</v>
      </c>
      <c r="S78" s="141">
        <f t="shared" si="12"/>
        <v>0.26953125</v>
      </c>
      <c r="T78" s="185" t="str">
        <f t="shared" si="13"/>
        <v>多功能盒（200μL黄色移液吸头）：货号（1704）：ADU200YRS，多功能200ul黄色无菌盒装，96个/盒，18盒/中盒，4中盒/箱；25.875元/盒</v>
      </c>
      <c r="U78" s="222"/>
      <c r="V78" s="223"/>
      <c r="W78" s="223"/>
      <c r="X78" s="224"/>
      <c r="Y78" s="163"/>
      <c r="Z78" s="73" t="s">
        <v>265</v>
      </c>
      <c r="AA78" s="141" t="s">
        <v>4588</v>
      </c>
      <c r="AB78" s="141" t="s">
        <v>4592</v>
      </c>
      <c r="AC78" s="141" t="s">
        <v>4589</v>
      </c>
      <c r="AD78" s="186" t="s">
        <v>4597</v>
      </c>
      <c r="AE78" s="186" t="s">
        <v>4594</v>
      </c>
      <c r="AF78" s="186" t="s">
        <v>4595</v>
      </c>
      <c r="AG78" s="186" t="s">
        <v>4596</v>
      </c>
    </row>
    <row r="79" spans="1:33" ht="30" hidden="1" customHeight="1">
      <c r="A79" s="266"/>
      <c r="B79" s="307"/>
      <c r="C79" s="58" t="str">
        <f t="shared" si="14"/>
        <v>多功能盒（200μL黄色移液吸头）</v>
      </c>
      <c r="D79" s="60">
        <v>1705</v>
      </c>
      <c r="E79" s="159" t="s">
        <v>266</v>
      </c>
      <c r="F79" s="56" t="s">
        <v>267</v>
      </c>
      <c r="G79" s="56" t="s">
        <v>141</v>
      </c>
      <c r="H79" s="59" t="s">
        <v>25</v>
      </c>
      <c r="I79" s="57">
        <v>1</v>
      </c>
      <c r="J79" s="57">
        <v>1</v>
      </c>
      <c r="K79" s="141"/>
      <c r="L79" s="141">
        <f t="shared" si="10"/>
        <v>0</v>
      </c>
      <c r="M79" s="65" t="s">
        <v>200</v>
      </c>
      <c r="N79" s="69" t="s">
        <v>44</v>
      </c>
      <c r="O79" s="69">
        <v>96</v>
      </c>
      <c r="P79" s="168">
        <f t="shared" si="11"/>
        <v>0</v>
      </c>
      <c r="Q79" s="68" t="s">
        <v>28</v>
      </c>
      <c r="R79" s="68">
        <v>6912</v>
      </c>
      <c r="S79" s="141">
        <f t="shared" si="12"/>
        <v>0</v>
      </c>
      <c r="T79" s="185" t="str">
        <f t="shared" si="13"/>
        <v>多功能盒（200μL黄色移液吸头）：货号（1705）：ADU200YRFS，多功能200ul黄色无菌滤芯盒装，96个/盒，18盒/中盒，4中盒/箱；0元/盒</v>
      </c>
      <c r="U79" s="222"/>
      <c r="V79" s="223"/>
      <c r="W79" s="223"/>
      <c r="X79" s="224"/>
      <c r="Y79" s="163"/>
      <c r="Z79" s="73" t="s">
        <v>268</v>
      </c>
      <c r="AA79" s="141" t="s">
        <v>4588</v>
      </c>
      <c r="AB79" s="141" t="s">
        <v>4592</v>
      </c>
      <c r="AC79" s="141" t="s">
        <v>4589</v>
      </c>
      <c r="AD79" s="186" t="s">
        <v>4597</v>
      </c>
      <c r="AE79" s="186" t="s">
        <v>4594</v>
      </c>
      <c r="AF79" s="186" t="s">
        <v>4595</v>
      </c>
      <c r="AG79" s="186" t="s">
        <v>4596</v>
      </c>
    </row>
    <row r="80" spans="1:33" ht="30" hidden="1" customHeight="1">
      <c r="A80" s="266"/>
      <c r="B80" s="307"/>
      <c r="C80" s="58" t="str">
        <f t="shared" si="14"/>
        <v>多功能盒（200μL黄色移液吸头）</v>
      </c>
      <c r="D80" s="60">
        <v>1706</v>
      </c>
      <c r="E80" s="159" t="s">
        <v>269</v>
      </c>
      <c r="F80" s="56" t="s">
        <v>270</v>
      </c>
      <c r="G80" s="56" t="s">
        <v>141</v>
      </c>
      <c r="H80" s="59" t="s">
        <v>25</v>
      </c>
      <c r="I80" s="57">
        <v>1</v>
      </c>
      <c r="J80" s="57">
        <v>1</v>
      </c>
      <c r="K80" s="141"/>
      <c r="L80" s="141">
        <f t="shared" si="10"/>
        <v>0</v>
      </c>
      <c r="M80" s="65" t="s">
        <v>200</v>
      </c>
      <c r="N80" s="69" t="s">
        <v>44</v>
      </c>
      <c r="O80" s="69">
        <v>96</v>
      </c>
      <c r="P80" s="168">
        <f t="shared" si="11"/>
        <v>0</v>
      </c>
      <c r="Q80" s="68" t="s">
        <v>28</v>
      </c>
      <c r="R80" s="68">
        <v>6912</v>
      </c>
      <c r="S80" s="141">
        <f t="shared" si="12"/>
        <v>0</v>
      </c>
      <c r="T80" s="185" t="str">
        <f t="shared" si="13"/>
        <v>多功能盒（200μL黄色移液吸头）：货号（1706）：ADU200YRLS，多功能200ul黄色无菌低吸附盒装，96个/盒，18盒/中盒，4中盒/箱；0元/盒</v>
      </c>
      <c r="U80" s="222"/>
      <c r="V80" s="223"/>
      <c r="W80" s="223"/>
      <c r="X80" s="224"/>
      <c r="Y80" s="163"/>
      <c r="Z80" s="73" t="s">
        <v>271</v>
      </c>
      <c r="AA80" s="141" t="s">
        <v>4588</v>
      </c>
      <c r="AB80" s="141" t="s">
        <v>4592</v>
      </c>
      <c r="AC80" s="141" t="s">
        <v>4589</v>
      </c>
      <c r="AD80" s="186" t="s">
        <v>4597</v>
      </c>
      <c r="AE80" s="186" t="s">
        <v>4594</v>
      </c>
      <c r="AF80" s="186" t="s">
        <v>4595</v>
      </c>
      <c r="AG80" s="186" t="s">
        <v>4596</v>
      </c>
    </row>
    <row r="81" spans="1:33" ht="30" hidden="1" customHeight="1">
      <c r="A81" s="266"/>
      <c r="B81" s="307"/>
      <c r="C81" s="58" t="str">
        <f t="shared" si="14"/>
        <v>多功能盒（200μL黄色移液吸头）</v>
      </c>
      <c r="D81" s="60">
        <v>1707</v>
      </c>
      <c r="E81" s="159" t="s">
        <v>272</v>
      </c>
      <c r="F81" s="56" t="s">
        <v>273</v>
      </c>
      <c r="G81" s="56" t="s">
        <v>141</v>
      </c>
      <c r="H81" s="59" t="s">
        <v>25</v>
      </c>
      <c r="I81" s="57">
        <v>1</v>
      </c>
      <c r="J81" s="57">
        <v>1</v>
      </c>
      <c r="K81" s="141"/>
      <c r="L81" s="141">
        <f t="shared" si="10"/>
        <v>0</v>
      </c>
      <c r="M81" s="65" t="s">
        <v>200</v>
      </c>
      <c r="N81" s="69" t="s">
        <v>44</v>
      </c>
      <c r="O81" s="69">
        <v>96</v>
      </c>
      <c r="P81" s="168">
        <f t="shared" si="11"/>
        <v>0</v>
      </c>
      <c r="Q81" s="68" t="s">
        <v>28</v>
      </c>
      <c r="R81" s="68">
        <v>6912</v>
      </c>
      <c r="S81" s="141">
        <f t="shared" si="12"/>
        <v>0</v>
      </c>
      <c r="T81" s="185" t="str">
        <f t="shared" si="13"/>
        <v>多功能盒（200μL黄色移液吸头）：货号（1707）：ADU200YRLFS，多功能200ul黄色无菌滤芯低吸附盒装，96个/盒，18盒/中盒，4中盒/箱；0元/盒</v>
      </c>
      <c r="U81" s="222"/>
      <c r="V81" s="223"/>
      <c r="W81" s="223"/>
      <c r="X81" s="224"/>
      <c r="Y81" s="163"/>
      <c r="Z81" s="73" t="s">
        <v>274</v>
      </c>
      <c r="AA81" s="141" t="s">
        <v>4588</v>
      </c>
      <c r="AB81" s="141" t="s">
        <v>4592</v>
      </c>
      <c r="AC81" s="141" t="s">
        <v>4589</v>
      </c>
      <c r="AD81" s="186" t="s">
        <v>4597</v>
      </c>
      <c r="AE81" s="186" t="s">
        <v>4594</v>
      </c>
      <c r="AF81" s="186" t="s">
        <v>4595</v>
      </c>
      <c r="AG81" s="186" t="s">
        <v>4596</v>
      </c>
    </row>
    <row r="82" spans="1:33" ht="30" customHeight="1">
      <c r="A82" s="266"/>
      <c r="B82" s="307"/>
      <c r="C82" s="58" t="str">
        <f>C74</f>
        <v>200μL黄色移液吸头</v>
      </c>
      <c r="D82" s="54">
        <v>1708</v>
      </c>
      <c r="E82" s="55" t="s">
        <v>275</v>
      </c>
      <c r="F82" s="55" t="s">
        <v>276</v>
      </c>
      <c r="G82" s="56" t="s">
        <v>57</v>
      </c>
      <c r="H82" s="59" t="s">
        <v>25</v>
      </c>
      <c r="I82" s="57">
        <v>1</v>
      </c>
      <c r="J82" s="57">
        <v>1</v>
      </c>
      <c r="K82" s="141">
        <f>2560</f>
        <v>2560</v>
      </c>
      <c r="L82" s="141">
        <f t="shared" si="10"/>
        <v>2560</v>
      </c>
      <c r="M82" s="65" t="s">
        <v>200</v>
      </c>
      <c r="N82" s="69" t="s">
        <v>4649</v>
      </c>
      <c r="O82" s="69">
        <v>96</v>
      </c>
      <c r="P82" s="168">
        <f t="shared" si="11"/>
        <v>25.6</v>
      </c>
      <c r="Q82" s="68" t="s">
        <v>28</v>
      </c>
      <c r="R82" s="68">
        <v>9600</v>
      </c>
      <c r="S82" s="141">
        <f t="shared" si="12"/>
        <v>0.26666666666666666</v>
      </c>
      <c r="T82" s="185" t="str">
        <f t="shared" si="13"/>
        <v>200μL黄色移液吸头：货号（1708）：ADU200YT，200ul黄色吸塑盒叠装，96个/层，10层/盒，10盒/箱；25.6元/层</v>
      </c>
      <c r="U82" s="222"/>
      <c r="V82" s="223"/>
      <c r="W82" s="223"/>
      <c r="X82" s="224"/>
      <c r="Y82" s="163"/>
      <c r="Z82" s="73" t="s">
        <v>277</v>
      </c>
      <c r="AA82" s="141" t="s">
        <v>4588</v>
      </c>
      <c r="AB82" s="141" t="s">
        <v>4592</v>
      </c>
      <c r="AC82" s="141" t="s">
        <v>4589</v>
      </c>
      <c r="AD82" s="186" t="s">
        <v>4597</v>
      </c>
      <c r="AE82" s="186" t="s">
        <v>4594</v>
      </c>
      <c r="AF82" s="186" t="s">
        <v>4595</v>
      </c>
      <c r="AG82" s="186" t="s">
        <v>4596</v>
      </c>
    </row>
    <row r="83" spans="1:33" ht="30" customHeight="1">
      <c r="A83" s="266"/>
      <c r="B83" s="307"/>
      <c r="C83" s="58" t="str">
        <f t="shared" si="14"/>
        <v>200μL黄色移液吸头</v>
      </c>
      <c r="D83" s="54">
        <v>1709</v>
      </c>
      <c r="E83" s="55" t="s">
        <v>278</v>
      </c>
      <c r="F83" s="55" t="s">
        <v>279</v>
      </c>
      <c r="G83" s="56" t="s">
        <v>57</v>
      </c>
      <c r="H83" s="59" t="s">
        <v>25</v>
      </c>
      <c r="I83" s="57">
        <v>1</v>
      </c>
      <c r="J83" s="57">
        <v>1</v>
      </c>
      <c r="K83" s="141">
        <f>2320</f>
        <v>2320</v>
      </c>
      <c r="L83" s="141">
        <f t="shared" si="10"/>
        <v>2320</v>
      </c>
      <c r="M83" s="65" t="s">
        <v>200</v>
      </c>
      <c r="N83" s="69" t="s">
        <v>4649</v>
      </c>
      <c r="O83" s="69">
        <v>96</v>
      </c>
      <c r="P83" s="168">
        <f t="shared" si="11"/>
        <v>23.2</v>
      </c>
      <c r="Q83" s="68" t="s">
        <v>28</v>
      </c>
      <c r="R83" s="68">
        <v>9600</v>
      </c>
      <c r="S83" s="141">
        <f t="shared" si="12"/>
        <v>0.24166666666666667</v>
      </c>
      <c r="T83" s="185" t="str">
        <f t="shared" si="13"/>
        <v>200μL黄色移液吸头：货号（1709）：ADU200YTC，200ul黄色纸盒叠装，96个/层，10层/盒，10盒/箱；23.2元/层</v>
      </c>
      <c r="U83" s="222"/>
      <c r="V83" s="223"/>
      <c r="W83" s="223"/>
      <c r="X83" s="224"/>
      <c r="Y83" s="163"/>
      <c r="Z83" s="73" t="s">
        <v>280</v>
      </c>
      <c r="AA83" s="141" t="s">
        <v>4588</v>
      </c>
      <c r="AB83" s="141" t="s">
        <v>4592</v>
      </c>
      <c r="AC83" s="141" t="s">
        <v>4589</v>
      </c>
      <c r="AD83" s="186" t="s">
        <v>4597</v>
      </c>
      <c r="AE83" s="186" t="s">
        <v>4594</v>
      </c>
      <c r="AF83" s="186" t="s">
        <v>4595</v>
      </c>
      <c r="AG83" s="186" t="s">
        <v>4596</v>
      </c>
    </row>
    <row r="84" spans="1:33" ht="30" customHeight="1">
      <c r="A84" s="266"/>
      <c r="B84" s="307"/>
      <c r="C84" s="58" t="str">
        <f t="shared" si="14"/>
        <v>200μL黄色移液吸头</v>
      </c>
      <c r="D84" s="54">
        <v>1710</v>
      </c>
      <c r="E84" s="55" t="s">
        <v>281</v>
      </c>
      <c r="F84" s="55" t="s">
        <v>282</v>
      </c>
      <c r="G84" s="56" t="s">
        <v>57</v>
      </c>
      <c r="H84" s="59" t="s">
        <v>25</v>
      </c>
      <c r="I84" s="57">
        <v>1</v>
      </c>
      <c r="J84" s="57">
        <v>1</v>
      </c>
      <c r="K84" s="141">
        <f>3040</f>
        <v>3040</v>
      </c>
      <c r="L84" s="141">
        <f t="shared" si="10"/>
        <v>3040</v>
      </c>
      <c r="M84" s="65" t="s">
        <v>200</v>
      </c>
      <c r="N84" s="69" t="s">
        <v>4649</v>
      </c>
      <c r="O84" s="69">
        <v>96</v>
      </c>
      <c r="P84" s="168">
        <f t="shared" si="11"/>
        <v>30.4</v>
      </c>
      <c r="Q84" s="68" t="s">
        <v>28</v>
      </c>
      <c r="R84" s="68">
        <v>9600</v>
      </c>
      <c r="S84" s="141">
        <f t="shared" si="12"/>
        <v>0.31666666666666665</v>
      </c>
      <c r="T84" s="185" t="str">
        <f t="shared" si="13"/>
        <v>200μL黄色移液吸头：货号（1710）：ADU200YTL，200ul黄色低吸附吸塑盒叠装，96个/层，10层/盒，10盒/箱；30.4元/层</v>
      </c>
      <c r="U84" s="222"/>
      <c r="V84" s="223"/>
      <c r="W84" s="223"/>
      <c r="X84" s="224"/>
      <c r="Y84" s="163"/>
      <c r="Z84" s="73" t="s">
        <v>283</v>
      </c>
      <c r="AA84" s="141" t="s">
        <v>4588</v>
      </c>
      <c r="AB84" s="141" t="s">
        <v>4592</v>
      </c>
      <c r="AC84" s="141" t="s">
        <v>4589</v>
      </c>
      <c r="AD84" s="186" t="s">
        <v>4597</v>
      </c>
      <c r="AE84" s="186" t="s">
        <v>4594</v>
      </c>
      <c r="AF84" s="186" t="s">
        <v>4595</v>
      </c>
      <c r="AG84" s="186" t="s">
        <v>4596</v>
      </c>
    </row>
    <row r="85" spans="1:33" ht="30" customHeight="1">
      <c r="A85" s="266"/>
      <c r="B85" s="307"/>
      <c r="C85" s="58" t="str">
        <f t="shared" si="14"/>
        <v>200μL黄色移液吸头</v>
      </c>
      <c r="D85" s="54">
        <v>1711</v>
      </c>
      <c r="E85" s="55" t="s">
        <v>284</v>
      </c>
      <c r="F85" s="55" t="s">
        <v>285</v>
      </c>
      <c r="G85" s="56" t="s">
        <v>57</v>
      </c>
      <c r="H85" s="59" t="s">
        <v>25</v>
      </c>
      <c r="I85" s="57">
        <v>1</v>
      </c>
      <c r="J85" s="57">
        <v>1</v>
      </c>
      <c r="K85" s="141">
        <f>2720</f>
        <v>2720</v>
      </c>
      <c r="L85" s="141">
        <f t="shared" si="10"/>
        <v>2720</v>
      </c>
      <c r="M85" s="65" t="s">
        <v>200</v>
      </c>
      <c r="N85" s="69" t="s">
        <v>4649</v>
      </c>
      <c r="O85" s="69">
        <v>96</v>
      </c>
      <c r="P85" s="168">
        <f t="shared" si="11"/>
        <v>27.2</v>
      </c>
      <c r="Q85" s="68" t="s">
        <v>28</v>
      </c>
      <c r="R85" s="68">
        <v>9600</v>
      </c>
      <c r="S85" s="141">
        <f t="shared" si="12"/>
        <v>0.28333333333333333</v>
      </c>
      <c r="T85" s="185" t="str">
        <f t="shared" si="13"/>
        <v>200μL黄色移液吸头：货号（1711）：ADU200YTLC，200ul黄色低吸附纸盒叠装，96个/层，10层/盒，10盒/箱；27.2元/层</v>
      </c>
      <c r="U85" s="222"/>
      <c r="V85" s="223"/>
      <c r="W85" s="223"/>
      <c r="X85" s="224"/>
      <c r="Y85" s="163"/>
      <c r="Z85" s="73" t="s">
        <v>286</v>
      </c>
      <c r="AA85" s="141" t="s">
        <v>4588</v>
      </c>
      <c r="AB85" s="141" t="s">
        <v>4592</v>
      </c>
      <c r="AC85" s="141" t="s">
        <v>4589</v>
      </c>
      <c r="AD85" s="186" t="s">
        <v>4597</v>
      </c>
      <c r="AE85" s="186" t="s">
        <v>4594</v>
      </c>
      <c r="AF85" s="186" t="s">
        <v>4595</v>
      </c>
      <c r="AG85" s="186" t="s">
        <v>4596</v>
      </c>
    </row>
    <row r="86" spans="1:33" ht="30" customHeight="1">
      <c r="A86" s="266"/>
      <c r="B86" s="307"/>
      <c r="C86" s="58" t="str">
        <f t="shared" si="14"/>
        <v>200μL黄色移液吸头</v>
      </c>
      <c r="D86" s="54">
        <v>1712</v>
      </c>
      <c r="E86" s="55" t="s">
        <v>287</v>
      </c>
      <c r="F86" s="55" t="s">
        <v>288</v>
      </c>
      <c r="G86" s="56" t="s">
        <v>57</v>
      </c>
      <c r="H86" s="59" t="s">
        <v>25</v>
      </c>
      <c r="I86" s="57">
        <v>1</v>
      </c>
      <c r="J86" s="57">
        <v>1</v>
      </c>
      <c r="K86" s="141">
        <f>2640</f>
        <v>2640</v>
      </c>
      <c r="L86" s="141">
        <f t="shared" si="10"/>
        <v>2640</v>
      </c>
      <c r="M86" s="65" t="s">
        <v>200</v>
      </c>
      <c r="N86" s="69" t="s">
        <v>4649</v>
      </c>
      <c r="O86" s="69">
        <v>96</v>
      </c>
      <c r="P86" s="168">
        <f t="shared" si="11"/>
        <v>26.400000000000002</v>
      </c>
      <c r="Q86" s="68" t="s">
        <v>28</v>
      </c>
      <c r="R86" s="68">
        <v>9600</v>
      </c>
      <c r="S86" s="141">
        <f t="shared" si="12"/>
        <v>0.27500000000000002</v>
      </c>
      <c r="T86" s="185" t="str">
        <f t="shared" si="13"/>
        <v>200μL黄色移液吸头：货号（1712）：ADU200YTS，200ul黄色无菌吸塑盒叠装，96个/层，10层/盒，10盒/箱；26.4元/层</v>
      </c>
      <c r="U86" s="222"/>
      <c r="V86" s="223"/>
      <c r="W86" s="223"/>
      <c r="X86" s="224"/>
      <c r="Y86" s="163"/>
      <c r="Z86" s="73" t="s">
        <v>289</v>
      </c>
      <c r="AA86" s="141" t="s">
        <v>4588</v>
      </c>
      <c r="AB86" s="141" t="s">
        <v>4592</v>
      </c>
      <c r="AC86" s="141" t="s">
        <v>4589</v>
      </c>
      <c r="AD86" s="186" t="s">
        <v>4597</v>
      </c>
      <c r="AE86" s="186" t="s">
        <v>4594</v>
      </c>
      <c r="AF86" s="186" t="s">
        <v>4595</v>
      </c>
      <c r="AG86" s="186" t="s">
        <v>4596</v>
      </c>
    </row>
    <row r="87" spans="1:33" ht="30" customHeight="1">
      <c r="A87" s="266"/>
      <c r="B87" s="307"/>
      <c r="C87" s="58" t="str">
        <f t="shared" si="14"/>
        <v>200μL黄色移液吸头</v>
      </c>
      <c r="D87" s="54">
        <v>1713</v>
      </c>
      <c r="E87" s="55" t="s">
        <v>290</v>
      </c>
      <c r="F87" s="55" t="s">
        <v>291</v>
      </c>
      <c r="G87" s="56" t="s">
        <v>57</v>
      </c>
      <c r="H87" s="59" t="s">
        <v>25</v>
      </c>
      <c r="I87" s="57">
        <v>1</v>
      </c>
      <c r="J87" s="57">
        <v>1</v>
      </c>
      <c r="K87" s="141">
        <f>2400</f>
        <v>2400</v>
      </c>
      <c r="L87" s="141">
        <f t="shared" si="10"/>
        <v>2400</v>
      </c>
      <c r="M87" s="65" t="s">
        <v>200</v>
      </c>
      <c r="N87" s="69" t="s">
        <v>4649</v>
      </c>
      <c r="O87" s="69">
        <v>96</v>
      </c>
      <c r="P87" s="168">
        <f t="shared" si="11"/>
        <v>24</v>
      </c>
      <c r="Q87" s="68" t="s">
        <v>28</v>
      </c>
      <c r="R87" s="68">
        <v>9600</v>
      </c>
      <c r="S87" s="141">
        <f t="shared" si="12"/>
        <v>0.25</v>
      </c>
      <c r="T87" s="185" t="str">
        <f t="shared" si="13"/>
        <v>200μL黄色移液吸头：货号（1713）：ADU200YTCS，200ul黄色无菌纸盒叠装，96个/层，10层/盒，10盒/箱；24元/层</v>
      </c>
      <c r="U87" s="222"/>
      <c r="V87" s="223"/>
      <c r="W87" s="223"/>
      <c r="X87" s="224"/>
      <c r="Y87" s="163"/>
      <c r="Z87" s="73" t="s">
        <v>292</v>
      </c>
      <c r="AA87" s="141" t="s">
        <v>4588</v>
      </c>
      <c r="AB87" s="141" t="s">
        <v>4592</v>
      </c>
      <c r="AC87" s="141" t="s">
        <v>4589</v>
      </c>
      <c r="AD87" s="186" t="s">
        <v>4597</v>
      </c>
      <c r="AE87" s="186" t="s">
        <v>4594</v>
      </c>
      <c r="AF87" s="186" t="s">
        <v>4595</v>
      </c>
      <c r="AG87" s="186" t="s">
        <v>4596</v>
      </c>
    </row>
    <row r="88" spans="1:33" ht="30" customHeight="1">
      <c r="A88" s="266"/>
      <c r="B88" s="307"/>
      <c r="C88" s="58" t="str">
        <f t="shared" si="14"/>
        <v>200μL黄色移液吸头</v>
      </c>
      <c r="D88" s="54">
        <v>1714</v>
      </c>
      <c r="E88" s="55" t="s">
        <v>293</v>
      </c>
      <c r="F88" s="55" t="s">
        <v>294</v>
      </c>
      <c r="G88" s="56" t="s">
        <v>57</v>
      </c>
      <c r="H88" s="59" t="s">
        <v>25</v>
      </c>
      <c r="I88" s="57">
        <v>1</v>
      </c>
      <c r="J88" s="57">
        <v>1</v>
      </c>
      <c r="K88" s="141">
        <f>3120</f>
        <v>3120</v>
      </c>
      <c r="L88" s="141">
        <f t="shared" si="10"/>
        <v>3120</v>
      </c>
      <c r="M88" s="65" t="s">
        <v>200</v>
      </c>
      <c r="N88" s="69" t="s">
        <v>4649</v>
      </c>
      <c r="O88" s="69">
        <v>96</v>
      </c>
      <c r="P88" s="168">
        <f t="shared" si="11"/>
        <v>31.200000000000003</v>
      </c>
      <c r="Q88" s="68" t="s">
        <v>28</v>
      </c>
      <c r="R88" s="68">
        <v>9600</v>
      </c>
      <c r="S88" s="141">
        <f t="shared" si="12"/>
        <v>0.32500000000000001</v>
      </c>
      <c r="T88" s="185" t="str">
        <f t="shared" si="13"/>
        <v>200μL黄色移液吸头：货号（1714）：ADU200YTLS，200ul黄色无菌低吸附吸塑盒叠装，96个/层，10层/盒，10盒/箱；31.2元/层</v>
      </c>
      <c r="U88" s="222"/>
      <c r="V88" s="223"/>
      <c r="W88" s="223"/>
      <c r="X88" s="224"/>
      <c r="Y88" s="163"/>
      <c r="Z88" s="73" t="s">
        <v>295</v>
      </c>
      <c r="AA88" s="141" t="s">
        <v>4588</v>
      </c>
      <c r="AB88" s="141" t="s">
        <v>4592</v>
      </c>
      <c r="AC88" s="141" t="s">
        <v>4589</v>
      </c>
      <c r="AD88" s="186" t="s">
        <v>4597</v>
      </c>
      <c r="AE88" s="186" t="s">
        <v>4594</v>
      </c>
      <c r="AF88" s="186" t="s">
        <v>4595</v>
      </c>
      <c r="AG88" s="186" t="s">
        <v>4596</v>
      </c>
    </row>
    <row r="89" spans="1:33" ht="30" customHeight="1">
      <c r="A89" s="266"/>
      <c r="B89" s="307"/>
      <c r="C89" s="58" t="str">
        <f t="shared" si="14"/>
        <v>200μL黄色移液吸头</v>
      </c>
      <c r="D89" s="54">
        <v>1715</v>
      </c>
      <c r="E89" s="55" t="s">
        <v>296</v>
      </c>
      <c r="F89" s="55" t="s">
        <v>297</v>
      </c>
      <c r="G89" s="56" t="s">
        <v>57</v>
      </c>
      <c r="H89" s="59" t="s">
        <v>25</v>
      </c>
      <c r="I89" s="57">
        <v>1</v>
      </c>
      <c r="J89" s="57">
        <v>1</v>
      </c>
      <c r="K89" s="141">
        <f>2800</f>
        <v>2800</v>
      </c>
      <c r="L89" s="141">
        <f t="shared" si="10"/>
        <v>2800</v>
      </c>
      <c r="M89" s="65" t="s">
        <v>200</v>
      </c>
      <c r="N89" s="69" t="s">
        <v>4649</v>
      </c>
      <c r="O89" s="69">
        <v>96</v>
      </c>
      <c r="P89" s="168">
        <f t="shared" si="11"/>
        <v>28</v>
      </c>
      <c r="Q89" s="68" t="s">
        <v>28</v>
      </c>
      <c r="R89" s="68">
        <v>9600</v>
      </c>
      <c r="S89" s="141">
        <f t="shared" si="12"/>
        <v>0.29166666666666669</v>
      </c>
      <c r="T89" s="185" t="str">
        <f t="shared" si="13"/>
        <v>200μL黄色移液吸头：货号（1715）：ADU200YTLCS，200ul黄色无菌低吸附纸盒叠装，96个/层，10层/盒，10盒/箱；28元/层</v>
      </c>
      <c r="U89" s="222"/>
      <c r="V89" s="223"/>
      <c r="W89" s="223"/>
      <c r="X89" s="224"/>
      <c r="Y89" s="163"/>
      <c r="Z89" s="73" t="s">
        <v>298</v>
      </c>
      <c r="AA89" s="141" t="s">
        <v>4588</v>
      </c>
      <c r="AB89" s="141" t="s">
        <v>4592</v>
      </c>
      <c r="AC89" s="141" t="s">
        <v>4589</v>
      </c>
      <c r="AD89" s="186" t="s">
        <v>4597</v>
      </c>
      <c r="AE89" s="186" t="s">
        <v>4594</v>
      </c>
      <c r="AF89" s="186" t="s">
        <v>4595</v>
      </c>
      <c r="AG89" s="186" t="s">
        <v>4596</v>
      </c>
    </row>
    <row r="90" spans="1:33" ht="30" hidden="1" customHeight="1">
      <c r="A90" s="266"/>
      <c r="B90" s="307"/>
      <c r="C90" s="58" t="str">
        <f t="shared" si="14"/>
        <v>200μL黄色移液吸头</v>
      </c>
      <c r="D90" s="61">
        <v>1716</v>
      </c>
      <c r="E90" s="159" t="s">
        <v>299</v>
      </c>
      <c r="F90" s="56" t="s">
        <v>300</v>
      </c>
      <c r="G90" s="56" t="s">
        <v>64</v>
      </c>
      <c r="H90" s="59" t="s">
        <v>25</v>
      </c>
      <c r="I90" s="57">
        <v>1</v>
      </c>
      <c r="J90" s="57">
        <v>1</v>
      </c>
      <c r="K90" s="141"/>
      <c r="L90" s="141">
        <f t="shared" si="10"/>
        <v>0</v>
      </c>
      <c r="M90" s="65" t="s">
        <v>200</v>
      </c>
      <c r="N90" s="69" t="s">
        <v>4649</v>
      </c>
      <c r="O90" s="69">
        <v>96</v>
      </c>
      <c r="P90" s="168">
        <f t="shared" si="11"/>
        <v>0</v>
      </c>
      <c r="Q90" s="68" t="s">
        <v>28</v>
      </c>
      <c r="R90" s="68">
        <v>9600</v>
      </c>
      <c r="S90" s="141">
        <f t="shared" si="12"/>
        <v>0</v>
      </c>
      <c r="T90" s="185" t="str">
        <f t="shared" si="13"/>
        <v>200μL黄色移液吸头：货号（1716）：ADU200YTP，51mm长，塑封袋装，200ul黄色非无菌袋叠装，96个/层，10层/袋，10袋/箱；0元/层</v>
      </c>
      <c r="U90" s="222"/>
      <c r="V90" s="223"/>
      <c r="W90" s="223"/>
      <c r="X90" s="224"/>
      <c r="Y90" s="163"/>
      <c r="Z90" s="73" t="s">
        <v>301</v>
      </c>
      <c r="AA90" s="141" t="s">
        <v>4588</v>
      </c>
      <c r="AB90" s="141" t="s">
        <v>4592</v>
      </c>
      <c r="AC90" s="141" t="s">
        <v>4589</v>
      </c>
      <c r="AD90" s="186" t="s">
        <v>4597</v>
      </c>
      <c r="AE90" s="186" t="s">
        <v>4594</v>
      </c>
      <c r="AF90" s="186" t="s">
        <v>4595</v>
      </c>
      <c r="AG90" s="186" t="s">
        <v>4596</v>
      </c>
    </row>
    <row r="91" spans="1:33" ht="30" customHeight="1">
      <c r="A91" s="266"/>
      <c r="B91" s="307"/>
      <c r="C91" s="58" t="s">
        <v>302</v>
      </c>
      <c r="D91" s="54">
        <v>1800</v>
      </c>
      <c r="E91" s="55" t="s">
        <v>303</v>
      </c>
      <c r="F91" s="55" t="s">
        <v>304</v>
      </c>
      <c r="G91" s="56" t="s">
        <v>24</v>
      </c>
      <c r="H91" s="59" t="s">
        <v>25</v>
      </c>
      <c r="I91" s="57">
        <v>1</v>
      </c>
      <c r="J91" s="57">
        <v>1</v>
      </c>
      <c r="K91" s="141">
        <f>520</f>
        <v>520</v>
      </c>
      <c r="L91" s="141">
        <f t="shared" si="10"/>
        <v>520</v>
      </c>
      <c r="M91" s="65" t="s">
        <v>200</v>
      </c>
      <c r="N91" s="66" t="s">
        <v>27</v>
      </c>
      <c r="O91" s="66">
        <v>1000</v>
      </c>
      <c r="P91" s="168">
        <f t="shared" si="11"/>
        <v>104</v>
      </c>
      <c r="Q91" s="68" t="s">
        <v>28</v>
      </c>
      <c r="R91" s="68">
        <v>5000</v>
      </c>
      <c r="S91" s="141">
        <f t="shared" si="12"/>
        <v>0.104</v>
      </c>
      <c r="T91" s="185" t="str">
        <f t="shared" si="13"/>
        <v>200μL加长移液吸头：货号（1800）：ADU200EB，200ul加长袋装，  1000个/袋，5袋/箱；104元/袋</v>
      </c>
      <c r="U91" s="222"/>
      <c r="V91" s="223"/>
      <c r="W91" s="223"/>
      <c r="X91" s="224"/>
      <c r="Y91" s="163"/>
      <c r="Z91" s="73" t="s">
        <v>305</v>
      </c>
      <c r="AA91" s="141" t="s">
        <v>4588</v>
      </c>
      <c r="AB91" s="141" t="s">
        <v>4592</v>
      </c>
      <c r="AC91" s="141" t="s">
        <v>4589</v>
      </c>
      <c r="AD91" s="186" t="s">
        <v>4597</v>
      </c>
      <c r="AE91" s="186" t="s">
        <v>4594</v>
      </c>
      <c r="AF91" s="186" t="s">
        <v>4595</v>
      </c>
      <c r="AG91" s="186" t="s">
        <v>4596</v>
      </c>
    </row>
    <row r="92" spans="1:33" ht="30" customHeight="1">
      <c r="A92" s="266"/>
      <c r="B92" s="307"/>
      <c r="C92" s="58" t="str">
        <f t="shared" ref="C92:C100" si="15">C91</f>
        <v>200μL加长移液吸头</v>
      </c>
      <c r="D92" s="54">
        <v>1801</v>
      </c>
      <c r="E92" s="55" t="s">
        <v>306</v>
      </c>
      <c r="F92" s="55" t="s">
        <v>307</v>
      </c>
      <c r="G92" s="56" t="s">
        <v>24</v>
      </c>
      <c r="H92" s="59" t="s">
        <v>25</v>
      </c>
      <c r="I92" s="57">
        <v>1</v>
      </c>
      <c r="J92" s="57">
        <v>1</v>
      </c>
      <c r="K92" s="141">
        <f>832</f>
        <v>832</v>
      </c>
      <c r="L92" s="141">
        <f t="shared" si="10"/>
        <v>832</v>
      </c>
      <c r="M92" s="65" t="s">
        <v>200</v>
      </c>
      <c r="N92" s="66" t="s">
        <v>27</v>
      </c>
      <c r="O92" s="66">
        <v>1000</v>
      </c>
      <c r="P92" s="168">
        <f t="shared" si="11"/>
        <v>166.4</v>
      </c>
      <c r="Q92" s="68" t="s">
        <v>28</v>
      </c>
      <c r="R92" s="68">
        <v>5000</v>
      </c>
      <c r="S92" s="141">
        <f t="shared" si="12"/>
        <v>0.16639999999999999</v>
      </c>
      <c r="T92" s="185" t="str">
        <f t="shared" si="13"/>
        <v>200μL加长移液吸头：货号（1801）：ADU200EBF，200ul加长滤芯袋装，  1000个/袋，5袋/箱；166.4元/袋</v>
      </c>
      <c r="U92" s="222"/>
      <c r="V92" s="223"/>
      <c r="W92" s="223"/>
      <c r="X92" s="224"/>
      <c r="Y92" s="163"/>
      <c r="Z92" s="73" t="s">
        <v>308</v>
      </c>
      <c r="AA92" s="141" t="s">
        <v>4588</v>
      </c>
      <c r="AB92" s="141" t="s">
        <v>4592</v>
      </c>
      <c r="AC92" s="141" t="s">
        <v>4589</v>
      </c>
      <c r="AD92" s="186" t="s">
        <v>4597</v>
      </c>
      <c r="AE92" s="186" t="s">
        <v>4594</v>
      </c>
      <c r="AF92" s="186" t="s">
        <v>4595</v>
      </c>
      <c r="AG92" s="186" t="s">
        <v>4596</v>
      </c>
    </row>
    <row r="93" spans="1:33" ht="30" customHeight="1">
      <c r="A93" s="266"/>
      <c r="B93" s="307"/>
      <c r="C93" s="58" t="str">
        <f t="shared" si="15"/>
        <v>200μL加长移液吸头</v>
      </c>
      <c r="D93" s="54">
        <v>1802</v>
      </c>
      <c r="E93" s="55" t="s">
        <v>309</v>
      </c>
      <c r="F93" s="55" t="s">
        <v>310</v>
      </c>
      <c r="G93" s="56" t="s">
        <v>24</v>
      </c>
      <c r="H93" s="59" t="s">
        <v>25</v>
      </c>
      <c r="I93" s="57">
        <v>1</v>
      </c>
      <c r="J93" s="57">
        <v>1</v>
      </c>
      <c r="K93" s="141">
        <f>860</f>
        <v>860</v>
      </c>
      <c r="L93" s="141">
        <f t="shared" si="10"/>
        <v>860</v>
      </c>
      <c r="M93" s="65" t="s">
        <v>200</v>
      </c>
      <c r="N93" s="66" t="s">
        <v>27</v>
      </c>
      <c r="O93" s="66">
        <v>1000</v>
      </c>
      <c r="P93" s="168">
        <f t="shared" si="11"/>
        <v>172</v>
      </c>
      <c r="Q93" s="68" t="s">
        <v>28</v>
      </c>
      <c r="R93" s="68">
        <v>5000</v>
      </c>
      <c r="S93" s="141">
        <f t="shared" si="12"/>
        <v>0.17199999999999999</v>
      </c>
      <c r="T93" s="185" t="str">
        <f t="shared" si="13"/>
        <v>200μL加长移液吸头：货号（1802）：ADU200EBL，200ul加长低吸附袋装，  1000个/袋，5袋/箱；172元/袋</v>
      </c>
      <c r="U93" s="222"/>
      <c r="V93" s="223"/>
      <c r="W93" s="223"/>
      <c r="X93" s="224"/>
      <c r="Y93" s="163"/>
      <c r="Z93" s="73" t="s">
        <v>311</v>
      </c>
      <c r="AA93" s="141" t="s">
        <v>4588</v>
      </c>
      <c r="AB93" s="141" t="s">
        <v>4592</v>
      </c>
      <c r="AC93" s="141" t="s">
        <v>4589</v>
      </c>
      <c r="AD93" s="186" t="s">
        <v>4597</v>
      </c>
      <c r="AE93" s="186" t="s">
        <v>4594</v>
      </c>
      <c r="AF93" s="186" t="s">
        <v>4595</v>
      </c>
      <c r="AG93" s="186" t="s">
        <v>4596</v>
      </c>
    </row>
    <row r="94" spans="1:33" ht="30" customHeight="1">
      <c r="A94" s="266"/>
      <c r="B94" s="307"/>
      <c r="C94" s="58" t="str">
        <f t="shared" si="15"/>
        <v>200μL加长移液吸头</v>
      </c>
      <c r="D94" s="54">
        <v>1803</v>
      </c>
      <c r="E94" s="55" t="s">
        <v>312</v>
      </c>
      <c r="F94" s="55" t="s">
        <v>313</v>
      </c>
      <c r="G94" s="56" t="s">
        <v>24</v>
      </c>
      <c r="H94" s="59" t="s">
        <v>25</v>
      </c>
      <c r="I94" s="57">
        <v>1</v>
      </c>
      <c r="J94" s="57">
        <v>1</v>
      </c>
      <c r="K94" s="141">
        <f>1160</f>
        <v>1160</v>
      </c>
      <c r="L94" s="141">
        <f t="shared" si="10"/>
        <v>1160</v>
      </c>
      <c r="M94" s="65" t="s">
        <v>200</v>
      </c>
      <c r="N94" s="66" t="s">
        <v>27</v>
      </c>
      <c r="O94" s="66">
        <v>1000</v>
      </c>
      <c r="P94" s="168">
        <f t="shared" si="11"/>
        <v>232</v>
      </c>
      <c r="Q94" s="68" t="s">
        <v>28</v>
      </c>
      <c r="R94" s="68">
        <v>5000</v>
      </c>
      <c r="S94" s="141">
        <f t="shared" si="12"/>
        <v>0.23200000000000001</v>
      </c>
      <c r="T94" s="185" t="str">
        <f t="shared" si="13"/>
        <v>200μL加长移液吸头：货号（1803）：ADU200EBLF，200ul加长滤芯低吸附袋装，  1000个/袋，5袋/箱；232元/袋</v>
      </c>
      <c r="U94" s="222"/>
      <c r="V94" s="223"/>
      <c r="W94" s="223"/>
      <c r="X94" s="224"/>
      <c r="Y94" s="163"/>
      <c r="Z94" s="73" t="s">
        <v>314</v>
      </c>
      <c r="AA94" s="141" t="s">
        <v>4588</v>
      </c>
      <c r="AB94" s="141" t="s">
        <v>4592</v>
      </c>
      <c r="AC94" s="141" t="s">
        <v>4589</v>
      </c>
      <c r="AD94" s="186" t="s">
        <v>4597</v>
      </c>
      <c r="AE94" s="186" t="s">
        <v>4594</v>
      </c>
      <c r="AF94" s="186" t="s">
        <v>4595</v>
      </c>
      <c r="AG94" s="186" t="s">
        <v>4596</v>
      </c>
    </row>
    <row r="95" spans="1:33" ht="30" customHeight="1">
      <c r="A95" s="266"/>
      <c r="B95" s="307"/>
      <c r="C95" s="58" t="s">
        <v>315</v>
      </c>
      <c r="D95" s="60">
        <v>1804</v>
      </c>
      <c r="E95" s="55" t="s">
        <v>316</v>
      </c>
      <c r="F95" s="55" t="s">
        <v>317</v>
      </c>
      <c r="G95" s="56" t="s">
        <v>141</v>
      </c>
      <c r="H95" s="59" t="s">
        <v>25</v>
      </c>
      <c r="I95" s="57">
        <v>1</v>
      </c>
      <c r="J95" s="57">
        <v>1</v>
      </c>
      <c r="K95" s="141">
        <f>1746</f>
        <v>1746</v>
      </c>
      <c r="L95" s="141">
        <f t="shared" si="10"/>
        <v>1746</v>
      </c>
      <c r="M95" s="65" t="s">
        <v>200</v>
      </c>
      <c r="N95" s="69" t="s">
        <v>44</v>
      </c>
      <c r="O95" s="69">
        <v>96</v>
      </c>
      <c r="P95" s="168">
        <f t="shared" si="11"/>
        <v>24.25</v>
      </c>
      <c r="Q95" s="68" t="s">
        <v>28</v>
      </c>
      <c r="R95" s="68">
        <v>6912</v>
      </c>
      <c r="S95" s="141">
        <f t="shared" si="12"/>
        <v>0.25260416666666669</v>
      </c>
      <c r="T95" s="185" t="str">
        <f t="shared" si="13"/>
        <v>多功能盒（200μL加长移液吸头）：货号（1804）：ADU200ERS，多功能200ul加长无菌盒装，96个/盒，18盒/中盒，4中盒/箱；24.25元/盒</v>
      </c>
      <c r="U95" s="222"/>
      <c r="V95" s="223"/>
      <c r="W95" s="223"/>
      <c r="X95" s="224"/>
      <c r="Y95" s="163"/>
      <c r="Z95" s="73" t="s">
        <v>318</v>
      </c>
      <c r="AA95" s="141" t="s">
        <v>4588</v>
      </c>
      <c r="AB95" s="141" t="s">
        <v>4592</v>
      </c>
      <c r="AC95" s="141" t="s">
        <v>4589</v>
      </c>
      <c r="AD95" s="186" t="s">
        <v>4597</v>
      </c>
      <c r="AE95" s="186" t="s">
        <v>4594</v>
      </c>
      <c r="AF95" s="186" t="s">
        <v>4595</v>
      </c>
      <c r="AG95" s="186" t="s">
        <v>4596</v>
      </c>
    </row>
    <row r="96" spans="1:33" ht="30" customHeight="1">
      <c r="A96" s="266"/>
      <c r="B96" s="307"/>
      <c r="C96" s="58" t="str">
        <f t="shared" si="15"/>
        <v>多功能盒（200μL加长移液吸头）</v>
      </c>
      <c r="D96" s="60">
        <v>1805</v>
      </c>
      <c r="E96" s="55" t="s">
        <v>319</v>
      </c>
      <c r="F96" s="55" t="s">
        <v>320</v>
      </c>
      <c r="G96" s="56" t="s">
        <v>141</v>
      </c>
      <c r="H96" s="59" t="s">
        <v>25</v>
      </c>
      <c r="I96" s="57">
        <v>1</v>
      </c>
      <c r="J96" s="57">
        <v>1</v>
      </c>
      <c r="K96" s="141">
        <f>1998</f>
        <v>1998</v>
      </c>
      <c r="L96" s="141">
        <f t="shared" si="10"/>
        <v>1998</v>
      </c>
      <c r="M96" s="65" t="s">
        <v>200</v>
      </c>
      <c r="N96" s="69" t="s">
        <v>44</v>
      </c>
      <c r="O96" s="69">
        <v>96</v>
      </c>
      <c r="P96" s="168">
        <f t="shared" si="11"/>
        <v>27.75</v>
      </c>
      <c r="Q96" s="68" t="s">
        <v>28</v>
      </c>
      <c r="R96" s="68">
        <v>6912</v>
      </c>
      <c r="S96" s="141">
        <f t="shared" si="12"/>
        <v>0.2890625</v>
      </c>
      <c r="T96" s="185" t="str">
        <f t="shared" si="13"/>
        <v>多功能盒（200μL加长移液吸头）：货号（1805）：ADU200ERFS，多功能200ul加长无菌滤芯盒装，96个/盒，18盒/中盒，4中盒/箱；27.75元/盒</v>
      </c>
      <c r="U96" s="222"/>
      <c r="V96" s="223"/>
      <c r="W96" s="223"/>
      <c r="X96" s="224"/>
      <c r="Y96" s="163"/>
      <c r="Z96" s="73" t="s">
        <v>321</v>
      </c>
      <c r="AA96" s="141" t="s">
        <v>4588</v>
      </c>
      <c r="AB96" s="141" t="s">
        <v>4592</v>
      </c>
      <c r="AC96" s="141" t="s">
        <v>4589</v>
      </c>
      <c r="AD96" s="186" t="s">
        <v>4597</v>
      </c>
      <c r="AE96" s="186" t="s">
        <v>4594</v>
      </c>
      <c r="AF96" s="186" t="s">
        <v>4595</v>
      </c>
      <c r="AG96" s="186" t="s">
        <v>4596</v>
      </c>
    </row>
    <row r="97" spans="1:33" ht="30" customHeight="1">
      <c r="A97" s="266"/>
      <c r="B97" s="307"/>
      <c r="C97" s="58" t="str">
        <f t="shared" si="15"/>
        <v>多功能盒（200μL加长移液吸头）</v>
      </c>
      <c r="D97" s="60">
        <v>1806</v>
      </c>
      <c r="E97" s="55" t="s">
        <v>322</v>
      </c>
      <c r="F97" s="55" t="s">
        <v>323</v>
      </c>
      <c r="G97" s="56" t="s">
        <v>141</v>
      </c>
      <c r="H97" s="59" t="s">
        <v>25</v>
      </c>
      <c r="I97" s="57">
        <v>1</v>
      </c>
      <c r="J97" s="57">
        <v>1</v>
      </c>
      <c r="K97" s="141">
        <f>2106</f>
        <v>2106</v>
      </c>
      <c r="L97" s="141">
        <f t="shared" si="10"/>
        <v>2106</v>
      </c>
      <c r="M97" s="65" t="s">
        <v>200</v>
      </c>
      <c r="N97" s="69" t="s">
        <v>44</v>
      </c>
      <c r="O97" s="69">
        <v>96</v>
      </c>
      <c r="P97" s="168">
        <f t="shared" si="11"/>
        <v>29.25</v>
      </c>
      <c r="Q97" s="68" t="s">
        <v>28</v>
      </c>
      <c r="R97" s="68">
        <v>6912</v>
      </c>
      <c r="S97" s="141">
        <f t="shared" si="12"/>
        <v>0.3046875</v>
      </c>
      <c r="T97" s="185" t="str">
        <f t="shared" si="13"/>
        <v>多功能盒（200μL加长移液吸头）：货号（1806）：ADU200ERLS，多功能200ul加长无菌低吸附盒装，96个/盒，18盒/中盒，4中盒/箱；29.25元/盒</v>
      </c>
      <c r="U97" s="222"/>
      <c r="V97" s="223"/>
      <c r="W97" s="223"/>
      <c r="X97" s="224"/>
      <c r="Y97" s="163"/>
      <c r="Z97" s="73" t="s">
        <v>324</v>
      </c>
      <c r="AA97" s="141" t="s">
        <v>4588</v>
      </c>
      <c r="AB97" s="141" t="s">
        <v>4592</v>
      </c>
      <c r="AC97" s="141" t="s">
        <v>4589</v>
      </c>
      <c r="AD97" s="186" t="s">
        <v>4597</v>
      </c>
      <c r="AE97" s="186" t="s">
        <v>4594</v>
      </c>
      <c r="AF97" s="186" t="s">
        <v>4595</v>
      </c>
      <c r="AG97" s="186" t="s">
        <v>4596</v>
      </c>
    </row>
    <row r="98" spans="1:33" ht="30" customHeight="1">
      <c r="A98" s="266"/>
      <c r="B98" s="307"/>
      <c r="C98" s="58" t="str">
        <f t="shared" si="15"/>
        <v>多功能盒（200μL加长移液吸头）</v>
      </c>
      <c r="D98" s="60">
        <v>1807</v>
      </c>
      <c r="E98" s="55" t="s">
        <v>325</v>
      </c>
      <c r="F98" s="55" t="s">
        <v>326</v>
      </c>
      <c r="G98" s="56" t="s">
        <v>141</v>
      </c>
      <c r="H98" s="59" t="s">
        <v>25</v>
      </c>
      <c r="I98" s="57">
        <v>1</v>
      </c>
      <c r="J98" s="57">
        <v>1</v>
      </c>
      <c r="K98" s="141">
        <f>2439</f>
        <v>2439</v>
      </c>
      <c r="L98" s="141">
        <f t="shared" si="10"/>
        <v>2439</v>
      </c>
      <c r="M98" s="65" t="s">
        <v>200</v>
      </c>
      <c r="N98" s="69" t="s">
        <v>44</v>
      </c>
      <c r="O98" s="69">
        <v>96</v>
      </c>
      <c r="P98" s="168">
        <f t="shared" si="11"/>
        <v>33.875</v>
      </c>
      <c r="Q98" s="68" t="s">
        <v>28</v>
      </c>
      <c r="R98" s="68">
        <v>6912</v>
      </c>
      <c r="S98" s="141">
        <f t="shared" si="12"/>
        <v>0.35286458333333331</v>
      </c>
      <c r="T98" s="185" t="str">
        <f t="shared" si="13"/>
        <v>多功能盒（200μL加长移液吸头）：货号（1807）：ADU200ERLFS，多功能200ul加长无菌滤芯低吸附盒装，96个/盒，18盒/中盒，4中盒/箱；33.875元/盒</v>
      </c>
      <c r="U98" s="222"/>
      <c r="V98" s="223"/>
      <c r="W98" s="223"/>
      <c r="X98" s="224"/>
      <c r="Y98" s="163"/>
      <c r="Z98" s="73" t="s">
        <v>327</v>
      </c>
      <c r="AA98" s="141" t="s">
        <v>4588</v>
      </c>
      <c r="AB98" s="141" t="s">
        <v>4592</v>
      </c>
      <c r="AC98" s="141" t="s">
        <v>4589</v>
      </c>
      <c r="AD98" s="186" t="s">
        <v>4597</v>
      </c>
      <c r="AE98" s="186" t="s">
        <v>4594</v>
      </c>
      <c r="AF98" s="186" t="s">
        <v>4595</v>
      </c>
      <c r="AG98" s="186" t="s">
        <v>4596</v>
      </c>
    </row>
    <row r="99" spans="1:33" ht="30" hidden="1" customHeight="1">
      <c r="A99" s="266"/>
      <c r="B99" s="307"/>
      <c r="C99" s="58" t="str">
        <f t="shared" si="15"/>
        <v>多功能盒（200μL加长移液吸头）</v>
      </c>
      <c r="D99" s="54">
        <v>1812</v>
      </c>
      <c r="E99" s="159" t="s">
        <v>328</v>
      </c>
      <c r="F99" s="56" t="s">
        <v>330</v>
      </c>
      <c r="G99" s="56" t="s">
        <v>329</v>
      </c>
      <c r="H99" s="59" t="s">
        <v>25</v>
      </c>
      <c r="I99" s="57">
        <v>1</v>
      </c>
      <c r="J99" s="57">
        <v>1</v>
      </c>
      <c r="K99" s="141"/>
      <c r="L99" s="141">
        <f t="shared" si="10"/>
        <v>0</v>
      </c>
      <c r="M99" s="65" t="s">
        <v>200</v>
      </c>
      <c r="N99" s="69" t="s">
        <v>4649</v>
      </c>
      <c r="O99" s="69">
        <v>96</v>
      </c>
      <c r="P99" s="168">
        <f t="shared" si="11"/>
        <v>0</v>
      </c>
      <c r="Q99" s="68" t="s">
        <v>28</v>
      </c>
      <c r="R99" s="68">
        <v>4800</v>
      </c>
      <c r="S99" s="141">
        <f t="shared" si="12"/>
        <v>0</v>
      </c>
      <c r="T99" s="185" t="str">
        <f t="shared" si="13"/>
        <v>多功能盒（200μL加长移液吸头）：货号（1812）：ADU200ETS，200ul加长无菌叠装，96个/层，5层/盒，10盒/箱；0元/层</v>
      </c>
      <c r="U99" s="222"/>
      <c r="V99" s="223"/>
      <c r="W99" s="223"/>
      <c r="X99" s="224"/>
      <c r="Y99" s="163"/>
      <c r="Z99" s="73" t="s">
        <v>331</v>
      </c>
      <c r="AA99" s="141" t="s">
        <v>4588</v>
      </c>
      <c r="AB99" s="141" t="s">
        <v>4592</v>
      </c>
      <c r="AC99" s="141" t="s">
        <v>4589</v>
      </c>
      <c r="AD99" s="186" t="s">
        <v>4597</v>
      </c>
      <c r="AE99" s="186" t="s">
        <v>4594</v>
      </c>
      <c r="AF99" s="186" t="s">
        <v>4595</v>
      </c>
      <c r="AG99" s="186" t="s">
        <v>4596</v>
      </c>
    </row>
    <row r="100" spans="1:33" ht="30" hidden="1" customHeight="1">
      <c r="A100" s="266"/>
      <c r="B100" s="307"/>
      <c r="C100" s="58" t="str">
        <f t="shared" si="15"/>
        <v>多功能盒（200μL加长移液吸头）</v>
      </c>
      <c r="D100" s="54">
        <v>1814</v>
      </c>
      <c r="E100" s="159" t="s">
        <v>332</v>
      </c>
      <c r="F100" s="56" t="s">
        <v>333</v>
      </c>
      <c r="G100" s="56" t="s">
        <v>329</v>
      </c>
      <c r="H100" s="59" t="s">
        <v>25</v>
      </c>
      <c r="I100" s="57">
        <v>1</v>
      </c>
      <c r="J100" s="57">
        <v>1</v>
      </c>
      <c r="K100" s="141"/>
      <c r="L100" s="141">
        <f t="shared" si="10"/>
        <v>0</v>
      </c>
      <c r="M100" s="65" t="s">
        <v>200</v>
      </c>
      <c r="N100" s="69" t="s">
        <v>4649</v>
      </c>
      <c r="O100" s="69">
        <v>96</v>
      </c>
      <c r="P100" s="168">
        <f t="shared" si="11"/>
        <v>0</v>
      </c>
      <c r="Q100" s="68" t="s">
        <v>28</v>
      </c>
      <c r="R100" s="68">
        <v>4800</v>
      </c>
      <c r="S100" s="141">
        <f t="shared" si="12"/>
        <v>0</v>
      </c>
      <c r="T100" s="185" t="str">
        <f t="shared" si="13"/>
        <v>多功能盒（200μL加长移液吸头）：货号（1814）：ADU200ETLS，200ul加长无菌低吸附叠装，96个/层，5层/盒，10盒/箱；0元/层</v>
      </c>
      <c r="U100" s="222"/>
      <c r="V100" s="223"/>
      <c r="W100" s="223"/>
      <c r="X100" s="224"/>
      <c r="Y100" s="163"/>
      <c r="Z100" s="73" t="s">
        <v>334</v>
      </c>
      <c r="AA100" s="141" t="s">
        <v>4588</v>
      </c>
      <c r="AB100" s="141" t="s">
        <v>4592</v>
      </c>
      <c r="AC100" s="141" t="s">
        <v>4589</v>
      </c>
      <c r="AD100" s="186" t="s">
        <v>4597</v>
      </c>
      <c r="AE100" s="186" t="s">
        <v>4594</v>
      </c>
      <c r="AF100" s="186" t="s">
        <v>4595</v>
      </c>
      <c r="AG100" s="186" t="s">
        <v>4596</v>
      </c>
    </row>
    <row r="101" spans="1:33" ht="30" hidden="1" customHeight="1">
      <c r="A101" s="266"/>
      <c r="B101" s="307"/>
      <c r="C101" s="58" t="s">
        <v>335</v>
      </c>
      <c r="D101" s="54">
        <v>1900</v>
      </c>
      <c r="E101" s="159" t="s">
        <v>336</v>
      </c>
      <c r="F101" s="56" t="s">
        <v>337</v>
      </c>
      <c r="G101" s="56" t="s">
        <v>24</v>
      </c>
      <c r="H101" s="59" t="s">
        <v>25</v>
      </c>
      <c r="I101" s="57">
        <v>1</v>
      </c>
      <c r="J101" s="57">
        <v>1</v>
      </c>
      <c r="K101" s="141"/>
      <c r="L101" s="141">
        <f t="shared" si="10"/>
        <v>0</v>
      </c>
      <c r="M101" s="65" t="s">
        <v>200</v>
      </c>
      <c r="N101" s="66" t="s">
        <v>27</v>
      </c>
      <c r="O101" s="66">
        <v>1000</v>
      </c>
      <c r="P101" s="168">
        <f t="shared" si="11"/>
        <v>0</v>
      </c>
      <c r="Q101" s="68" t="s">
        <v>28</v>
      </c>
      <c r="R101" s="68">
        <v>5000</v>
      </c>
      <c r="S101" s="141">
        <f t="shared" si="12"/>
        <v>0</v>
      </c>
      <c r="T101" s="185" t="str">
        <f t="shared" si="13"/>
        <v>200μL凝胶点样移液吸头：货号（1900）：ADU200MB，200ul点样袋装，  1000个/袋，5袋/箱；0元/袋</v>
      </c>
      <c r="U101" s="222"/>
      <c r="V101" s="223"/>
      <c r="W101" s="223"/>
      <c r="X101" s="224"/>
      <c r="Y101" s="163"/>
      <c r="Z101" s="73" t="s">
        <v>338</v>
      </c>
      <c r="AA101" s="141" t="s">
        <v>4588</v>
      </c>
      <c r="AB101" s="141" t="s">
        <v>4592</v>
      </c>
      <c r="AC101" s="141" t="s">
        <v>4589</v>
      </c>
      <c r="AD101" s="186" t="s">
        <v>4597</v>
      </c>
      <c r="AE101" s="186" t="s">
        <v>4594</v>
      </c>
      <c r="AF101" s="186" t="s">
        <v>4595</v>
      </c>
      <c r="AG101" s="186" t="s">
        <v>4596</v>
      </c>
    </row>
    <row r="102" spans="1:33" ht="30" hidden="1" customHeight="1">
      <c r="A102" s="266"/>
      <c r="B102" s="307"/>
      <c r="C102" s="58" t="str">
        <f t="shared" ref="C102:C110" si="16">C101</f>
        <v>200μL凝胶点样移液吸头</v>
      </c>
      <c r="D102" s="54">
        <v>1901</v>
      </c>
      <c r="E102" s="159" t="s">
        <v>339</v>
      </c>
      <c r="F102" s="56" t="s">
        <v>340</v>
      </c>
      <c r="G102" s="56" t="s">
        <v>24</v>
      </c>
      <c r="H102" s="59" t="s">
        <v>25</v>
      </c>
      <c r="I102" s="57">
        <v>1</v>
      </c>
      <c r="J102" s="57">
        <v>1</v>
      </c>
      <c r="K102" s="141"/>
      <c r="L102" s="141">
        <f t="shared" si="10"/>
        <v>0</v>
      </c>
      <c r="M102" s="65" t="s">
        <v>200</v>
      </c>
      <c r="N102" s="66" t="s">
        <v>27</v>
      </c>
      <c r="O102" s="66">
        <v>1000</v>
      </c>
      <c r="P102" s="168">
        <f t="shared" si="11"/>
        <v>0</v>
      </c>
      <c r="Q102" s="68" t="s">
        <v>28</v>
      </c>
      <c r="R102" s="68">
        <v>5000</v>
      </c>
      <c r="S102" s="141">
        <f t="shared" si="12"/>
        <v>0</v>
      </c>
      <c r="T102" s="185" t="str">
        <f t="shared" si="13"/>
        <v>200μL凝胶点样移液吸头：货号（1901）：ADU200MBF，200ul点样滤芯袋装，  1000个/袋，5袋/箱；0元/袋</v>
      </c>
      <c r="U102" s="222"/>
      <c r="V102" s="223"/>
      <c r="W102" s="223"/>
      <c r="X102" s="224"/>
      <c r="Y102" s="163"/>
      <c r="Z102" s="73" t="s">
        <v>341</v>
      </c>
      <c r="AA102" s="141" t="s">
        <v>4588</v>
      </c>
      <c r="AB102" s="141" t="s">
        <v>4592</v>
      </c>
      <c r="AC102" s="141" t="s">
        <v>4589</v>
      </c>
      <c r="AD102" s="186" t="s">
        <v>4597</v>
      </c>
      <c r="AE102" s="186" t="s">
        <v>4594</v>
      </c>
      <c r="AF102" s="186" t="s">
        <v>4595</v>
      </c>
      <c r="AG102" s="186" t="s">
        <v>4596</v>
      </c>
    </row>
    <row r="103" spans="1:33" ht="30" hidden="1" customHeight="1">
      <c r="A103" s="266"/>
      <c r="B103" s="307"/>
      <c r="C103" s="58" t="str">
        <f t="shared" si="16"/>
        <v>200μL凝胶点样移液吸头</v>
      </c>
      <c r="D103" s="54">
        <v>1902</v>
      </c>
      <c r="E103" s="159" t="s">
        <v>342</v>
      </c>
      <c r="F103" s="56" t="s">
        <v>343</v>
      </c>
      <c r="G103" s="56" t="s">
        <v>24</v>
      </c>
      <c r="H103" s="59" t="s">
        <v>25</v>
      </c>
      <c r="I103" s="57">
        <v>1</v>
      </c>
      <c r="J103" s="57">
        <v>1</v>
      </c>
      <c r="K103" s="141"/>
      <c r="L103" s="141">
        <f t="shared" si="10"/>
        <v>0</v>
      </c>
      <c r="M103" s="65" t="s">
        <v>200</v>
      </c>
      <c r="N103" s="66" t="s">
        <v>27</v>
      </c>
      <c r="O103" s="66">
        <v>1000</v>
      </c>
      <c r="P103" s="168">
        <f t="shared" si="11"/>
        <v>0</v>
      </c>
      <c r="Q103" s="68" t="s">
        <v>28</v>
      </c>
      <c r="R103" s="68">
        <v>5000</v>
      </c>
      <c r="S103" s="141">
        <f t="shared" si="12"/>
        <v>0</v>
      </c>
      <c r="T103" s="185" t="str">
        <f t="shared" si="13"/>
        <v>200μL凝胶点样移液吸头：货号（1902）：ADU200MBL，200ul点样低吸附袋装，  1000个/袋，5袋/箱；0元/袋</v>
      </c>
      <c r="U103" s="222"/>
      <c r="V103" s="223"/>
      <c r="W103" s="223"/>
      <c r="X103" s="224"/>
      <c r="Y103" s="163"/>
      <c r="Z103" s="73" t="s">
        <v>344</v>
      </c>
      <c r="AA103" s="141" t="s">
        <v>4588</v>
      </c>
      <c r="AB103" s="141" t="s">
        <v>4592</v>
      </c>
      <c r="AC103" s="141" t="s">
        <v>4589</v>
      </c>
      <c r="AD103" s="186" t="s">
        <v>4597</v>
      </c>
      <c r="AE103" s="186" t="s">
        <v>4594</v>
      </c>
      <c r="AF103" s="186" t="s">
        <v>4595</v>
      </c>
      <c r="AG103" s="186" t="s">
        <v>4596</v>
      </c>
    </row>
    <row r="104" spans="1:33" ht="30" hidden="1" customHeight="1">
      <c r="A104" s="266"/>
      <c r="B104" s="307"/>
      <c r="C104" s="58" t="str">
        <f t="shared" si="16"/>
        <v>200μL凝胶点样移液吸头</v>
      </c>
      <c r="D104" s="54">
        <v>1903</v>
      </c>
      <c r="E104" s="159" t="s">
        <v>345</v>
      </c>
      <c r="F104" s="56" t="s">
        <v>346</v>
      </c>
      <c r="G104" s="56" t="s">
        <v>24</v>
      </c>
      <c r="H104" s="59" t="s">
        <v>25</v>
      </c>
      <c r="I104" s="57">
        <v>1</v>
      </c>
      <c r="J104" s="57">
        <v>1</v>
      </c>
      <c r="K104" s="141"/>
      <c r="L104" s="141">
        <f t="shared" si="10"/>
        <v>0</v>
      </c>
      <c r="M104" s="65" t="s">
        <v>200</v>
      </c>
      <c r="N104" s="66" t="s">
        <v>27</v>
      </c>
      <c r="O104" s="66">
        <v>1000</v>
      </c>
      <c r="P104" s="168">
        <f t="shared" si="11"/>
        <v>0</v>
      </c>
      <c r="Q104" s="68" t="s">
        <v>28</v>
      </c>
      <c r="R104" s="68">
        <v>5000</v>
      </c>
      <c r="S104" s="141">
        <f t="shared" si="12"/>
        <v>0</v>
      </c>
      <c r="T104" s="185" t="str">
        <f t="shared" si="13"/>
        <v>200μL凝胶点样移液吸头：货号（1903）：ADU200MBLF，200ul点样滤芯低吸附袋装，  1000个/袋，5袋/箱；0元/袋</v>
      </c>
      <c r="U104" s="222"/>
      <c r="V104" s="223"/>
      <c r="W104" s="223"/>
      <c r="X104" s="224"/>
      <c r="Y104" s="163"/>
      <c r="Z104" s="73" t="s">
        <v>347</v>
      </c>
      <c r="AA104" s="141" t="s">
        <v>4588</v>
      </c>
      <c r="AB104" s="141" t="s">
        <v>4592</v>
      </c>
      <c r="AC104" s="141" t="s">
        <v>4589</v>
      </c>
      <c r="AD104" s="186" t="s">
        <v>4597</v>
      </c>
      <c r="AE104" s="186" t="s">
        <v>4594</v>
      </c>
      <c r="AF104" s="186" t="s">
        <v>4595</v>
      </c>
      <c r="AG104" s="186" t="s">
        <v>4596</v>
      </c>
    </row>
    <row r="105" spans="1:33" ht="30" hidden="1" customHeight="1">
      <c r="A105" s="266"/>
      <c r="B105" s="307"/>
      <c r="C105" s="58" t="s">
        <v>348</v>
      </c>
      <c r="D105" s="60">
        <v>1904</v>
      </c>
      <c r="E105" s="159" t="s">
        <v>349</v>
      </c>
      <c r="F105" s="56" t="s">
        <v>350</v>
      </c>
      <c r="G105" s="56" t="s">
        <v>141</v>
      </c>
      <c r="H105" s="59" t="s">
        <v>25</v>
      </c>
      <c r="I105" s="57">
        <v>1</v>
      </c>
      <c r="J105" s="57">
        <v>1</v>
      </c>
      <c r="K105" s="141"/>
      <c r="L105" s="141">
        <f t="shared" si="10"/>
        <v>0</v>
      </c>
      <c r="M105" s="65" t="s">
        <v>200</v>
      </c>
      <c r="N105" s="69" t="s">
        <v>44</v>
      </c>
      <c r="O105" s="69">
        <v>96</v>
      </c>
      <c r="P105" s="168">
        <f t="shared" si="11"/>
        <v>0</v>
      </c>
      <c r="Q105" s="68" t="s">
        <v>28</v>
      </c>
      <c r="R105" s="68">
        <v>6912</v>
      </c>
      <c r="S105" s="141">
        <f t="shared" si="12"/>
        <v>0</v>
      </c>
      <c r="T105" s="185" t="str">
        <f t="shared" si="13"/>
        <v>多功能盒（200μL凝胶点样移液吸头）：货号（1904）：ADU200MRS，多功能200ul点样无菌盒装，96个/盒，18盒/中盒，4中盒/箱；0元/盒</v>
      </c>
      <c r="U105" s="222"/>
      <c r="V105" s="223"/>
      <c r="W105" s="223"/>
      <c r="X105" s="224"/>
      <c r="Y105" s="163"/>
      <c r="Z105" s="73" t="s">
        <v>351</v>
      </c>
      <c r="AA105" s="141" t="s">
        <v>4588</v>
      </c>
      <c r="AB105" s="141" t="s">
        <v>4592</v>
      </c>
      <c r="AC105" s="141" t="s">
        <v>4589</v>
      </c>
      <c r="AD105" s="186" t="s">
        <v>4597</v>
      </c>
      <c r="AE105" s="186" t="s">
        <v>4594</v>
      </c>
      <c r="AF105" s="186" t="s">
        <v>4595</v>
      </c>
      <c r="AG105" s="186" t="s">
        <v>4596</v>
      </c>
    </row>
    <row r="106" spans="1:33" ht="30" hidden="1" customHeight="1">
      <c r="A106" s="266"/>
      <c r="B106" s="307"/>
      <c r="C106" s="58" t="str">
        <f t="shared" si="16"/>
        <v>多功能盒（200μL凝胶点样移液吸头）</v>
      </c>
      <c r="D106" s="60">
        <v>1905</v>
      </c>
      <c r="E106" s="159" t="s">
        <v>352</v>
      </c>
      <c r="F106" s="56" t="s">
        <v>353</v>
      </c>
      <c r="G106" s="56" t="s">
        <v>141</v>
      </c>
      <c r="H106" s="59" t="s">
        <v>25</v>
      </c>
      <c r="I106" s="57">
        <v>1</v>
      </c>
      <c r="J106" s="57">
        <v>1</v>
      </c>
      <c r="K106" s="141"/>
      <c r="L106" s="141">
        <f t="shared" si="10"/>
        <v>0</v>
      </c>
      <c r="M106" s="65" t="s">
        <v>200</v>
      </c>
      <c r="N106" s="69" t="s">
        <v>44</v>
      </c>
      <c r="O106" s="69">
        <v>96</v>
      </c>
      <c r="P106" s="168">
        <f t="shared" si="11"/>
        <v>0</v>
      </c>
      <c r="Q106" s="68" t="s">
        <v>28</v>
      </c>
      <c r="R106" s="68">
        <v>6912</v>
      </c>
      <c r="S106" s="141">
        <f t="shared" si="12"/>
        <v>0</v>
      </c>
      <c r="T106" s="185" t="str">
        <f t="shared" si="13"/>
        <v>多功能盒（200μL凝胶点样移液吸头）：货号（1905）：ADU200MRFS，多功能200ul点样无菌滤芯盒装，96个/盒，18盒/中盒，4中盒/箱；0元/盒</v>
      </c>
      <c r="U106" s="222"/>
      <c r="V106" s="223"/>
      <c r="W106" s="223"/>
      <c r="X106" s="224"/>
      <c r="Y106" s="163"/>
      <c r="Z106" s="73" t="s">
        <v>354</v>
      </c>
      <c r="AA106" s="141" t="s">
        <v>4588</v>
      </c>
      <c r="AB106" s="141" t="s">
        <v>4592</v>
      </c>
      <c r="AC106" s="141" t="s">
        <v>4589</v>
      </c>
      <c r="AD106" s="186" t="s">
        <v>4597</v>
      </c>
      <c r="AE106" s="186" t="s">
        <v>4594</v>
      </c>
      <c r="AF106" s="186" t="s">
        <v>4595</v>
      </c>
      <c r="AG106" s="186" t="s">
        <v>4596</v>
      </c>
    </row>
    <row r="107" spans="1:33" ht="30" hidden="1" customHeight="1">
      <c r="A107" s="266"/>
      <c r="B107" s="307"/>
      <c r="C107" s="58" t="str">
        <f t="shared" si="16"/>
        <v>多功能盒（200μL凝胶点样移液吸头）</v>
      </c>
      <c r="D107" s="60">
        <v>1906</v>
      </c>
      <c r="E107" s="159" t="s">
        <v>355</v>
      </c>
      <c r="F107" s="56" t="s">
        <v>356</v>
      </c>
      <c r="G107" s="56" t="s">
        <v>141</v>
      </c>
      <c r="H107" s="59" t="s">
        <v>25</v>
      </c>
      <c r="I107" s="57">
        <v>1</v>
      </c>
      <c r="J107" s="57">
        <v>1</v>
      </c>
      <c r="K107" s="141"/>
      <c r="L107" s="141">
        <f t="shared" si="10"/>
        <v>0</v>
      </c>
      <c r="M107" s="65" t="s">
        <v>200</v>
      </c>
      <c r="N107" s="69" t="s">
        <v>44</v>
      </c>
      <c r="O107" s="69">
        <v>96</v>
      </c>
      <c r="P107" s="168">
        <f t="shared" si="11"/>
        <v>0</v>
      </c>
      <c r="Q107" s="68" t="s">
        <v>28</v>
      </c>
      <c r="R107" s="68">
        <v>6912</v>
      </c>
      <c r="S107" s="141">
        <f t="shared" si="12"/>
        <v>0</v>
      </c>
      <c r="T107" s="185" t="str">
        <f t="shared" si="13"/>
        <v>多功能盒（200μL凝胶点样移液吸头）：货号（1906）：ADU200MRLS，多功能200ul点样无菌低吸附盒装，96个/盒，18盒/中盒，4中盒/箱；0元/盒</v>
      </c>
      <c r="U107" s="222"/>
      <c r="V107" s="223"/>
      <c r="W107" s="223"/>
      <c r="X107" s="224"/>
      <c r="Y107" s="163"/>
      <c r="Z107" s="73" t="s">
        <v>357</v>
      </c>
      <c r="AA107" s="141" t="s">
        <v>4588</v>
      </c>
      <c r="AB107" s="141" t="s">
        <v>4592</v>
      </c>
      <c r="AC107" s="141" t="s">
        <v>4589</v>
      </c>
      <c r="AD107" s="186" t="s">
        <v>4597</v>
      </c>
      <c r="AE107" s="186" t="s">
        <v>4594</v>
      </c>
      <c r="AF107" s="186" t="s">
        <v>4595</v>
      </c>
      <c r="AG107" s="186" t="s">
        <v>4596</v>
      </c>
    </row>
    <row r="108" spans="1:33" ht="30" hidden="1" customHeight="1">
      <c r="A108" s="266"/>
      <c r="B108" s="307"/>
      <c r="C108" s="58" t="str">
        <f t="shared" si="16"/>
        <v>多功能盒（200μL凝胶点样移液吸头）</v>
      </c>
      <c r="D108" s="60">
        <v>1907</v>
      </c>
      <c r="E108" s="159" t="s">
        <v>358</v>
      </c>
      <c r="F108" s="56" t="s">
        <v>359</v>
      </c>
      <c r="G108" s="56" t="s">
        <v>141</v>
      </c>
      <c r="H108" s="59" t="s">
        <v>25</v>
      </c>
      <c r="I108" s="57">
        <v>1</v>
      </c>
      <c r="J108" s="57">
        <v>1</v>
      </c>
      <c r="K108" s="141"/>
      <c r="L108" s="141">
        <f t="shared" si="10"/>
        <v>0</v>
      </c>
      <c r="M108" s="65" t="s">
        <v>200</v>
      </c>
      <c r="N108" s="69" t="s">
        <v>44</v>
      </c>
      <c r="O108" s="69">
        <v>96</v>
      </c>
      <c r="P108" s="168">
        <f t="shared" si="11"/>
        <v>0</v>
      </c>
      <c r="Q108" s="68" t="s">
        <v>28</v>
      </c>
      <c r="R108" s="68">
        <v>6912</v>
      </c>
      <c r="S108" s="141">
        <f t="shared" si="12"/>
        <v>0</v>
      </c>
      <c r="T108" s="185" t="str">
        <f t="shared" si="13"/>
        <v>多功能盒（200μL凝胶点样移液吸头）：货号（1907）：ADU200MRLFS，多功能200ul点样无菌滤芯低吸附盒装，96个/盒，18盒/中盒，4中盒/箱；0元/盒</v>
      </c>
      <c r="U108" s="222"/>
      <c r="V108" s="223"/>
      <c r="W108" s="223"/>
      <c r="X108" s="224"/>
      <c r="Y108" s="163"/>
      <c r="Z108" s="73" t="s">
        <v>360</v>
      </c>
      <c r="AA108" s="141" t="s">
        <v>4588</v>
      </c>
      <c r="AB108" s="141" t="s">
        <v>4592</v>
      </c>
      <c r="AC108" s="141" t="s">
        <v>4589</v>
      </c>
      <c r="AD108" s="186" t="s">
        <v>4597</v>
      </c>
      <c r="AE108" s="186" t="s">
        <v>4594</v>
      </c>
      <c r="AF108" s="186" t="s">
        <v>4595</v>
      </c>
      <c r="AG108" s="186" t="s">
        <v>4596</v>
      </c>
    </row>
    <row r="109" spans="1:33" ht="30" hidden="1" customHeight="1">
      <c r="A109" s="266"/>
      <c r="B109" s="307"/>
      <c r="C109" s="58" t="str">
        <f t="shared" si="16"/>
        <v>多功能盒（200μL凝胶点样移液吸头）</v>
      </c>
      <c r="D109" s="54">
        <v>1912</v>
      </c>
      <c r="E109" s="159" t="s">
        <v>361</v>
      </c>
      <c r="F109" s="56" t="s">
        <v>362</v>
      </c>
      <c r="G109" s="56" t="s">
        <v>329</v>
      </c>
      <c r="H109" s="59" t="s">
        <v>25</v>
      </c>
      <c r="I109" s="57">
        <v>1</v>
      </c>
      <c r="J109" s="57">
        <v>1</v>
      </c>
      <c r="K109" s="141"/>
      <c r="L109" s="141">
        <f t="shared" si="10"/>
        <v>0</v>
      </c>
      <c r="M109" s="65" t="s">
        <v>200</v>
      </c>
      <c r="N109" s="69" t="s">
        <v>4649</v>
      </c>
      <c r="O109" s="69">
        <v>96</v>
      </c>
      <c r="P109" s="168">
        <f t="shared" si="11"/>
        <v>0</v>
      </c>
      <c r="Q109" s="68" t="s">
        <v>28</v>
      </c>
      <c r="R109" s="68">
        <v>4800</v>
      </c>
      <c r="S109" s="141">
        <f t="shared" si="12"/>
        <v>0</v>
      </c>
      <c r="T109" s="185" t="str">
        <f t="shared" si="13"/>
        <v>多功能盒（200μL凝胶点样移液吸头）：货号（1912）：ADU200MTS，200ul点样无菌叠装，96个/层，5层/盒，10盒/箱；0元/层</v>
      </c>
      <c r="U109" s="222"/>
      <c r="V109" s="223"/>
      <c r="W109" s="223"/>
      <c r="X109" s="224"/>
      <c r="Y109" s="163"/>
      <c r="Z109" s="73" t="s">
        <v>363</v>
      </c>
      <c r="AA109" s="141" t="s">
        <v>4588</v>
      </c>
      <c r="AB109" s="141" t="s">
        <v>4592</v>
      </c>
      <c r="AC109" s="141" t="s">
        <v>4589</v>
      </c>
      <c r="AD109" s="186" t="s">
        <v>4597</v>
      </c>
      <c r="AE109" s="186" t="s">
        <v>4594</v>
      </c>
      <c r="AF109" s="186" t="s">
        <v>4595</v>
      </c>
      <c r="AG109" s="186" t="s">
        <v>4596</v>
      </c>
    </row>
    <row r="110" spans="1:33" ht="30" hidden="1" customHeight="1">
      <c r="A110" s="266"/>
      <c r="B110" s="307"/>
      <c r="C110" s="58" t="str">
        <f t="shared" si="16"/>
        <v>多功能盒（200μL凝胶点样移液吸头）</v>
      </c>
      <c r="D110" s="54">
        <v>1914</v>
      </c>
      <c r="E110" s="159" t="s">
        <v>364</v>
      </c>
      <c r="F110" s="56" t="s">
        <v>365</v>
      </c>
      <c r="G110" s="56" t="s">
        <v>329</v>
      </c>
      <c r="H110" s="59" t="s">
        <v>25</v>
      </c>
      <c r="I110" s="57">
        <v>1</v>
      </c>
      <c r="J110" s="57">
        <v>1</v>
      </c>
      <c r="K110" s="141"/>
      <c r="L110" s="141">
        <f t="shared" si="10"/>
        <v>0</v>
      </c>
      <c r="M110" s="65" t="s">
        <v>200</v>
      </c>
      <c r="N110" s="69" t="s">
        <v>4649</v>
      </c>
      <c r="O110" s="69">
        <v>96</v>
      </c>
      <c r="P110" s="168">
        <f t="shared" si="11"/>
        <v>0</v>
      </c>
      <c r="Q110" s="68" t="s">
        <v>28</v>
      </c>
      <c r="R110" s="68">
        <v>4800</v>
      </c>
      <c r="S110" s="141">
        <f t="shared" si="12"/>
        <v>0</v>
      </c>
      <c r="T110" s="185" t="str">
        <f t="shared" si="13"/>
        <v>多功能盒（200μL凝胶点样移液吸头）：货号（1914）：ADU200MTLS，200ul点样无菌低吸附叠装，96个/层，5层/盒，10盒/箱；0元/层</v>
      </c>
      <c r="U110" s="222"/>
      <c r="V110" s="223"/>
      <c r="W110" s="223"/>
      <c r="X110" s="224"/>
      <c r="Y110" s="163"/>
      <c r="Z110" s="73" t="s">
        <v>366</v>
      </c>
      <c r="AA110" s="141" t="s">
        <v>4588</v>
      </c>
      <c r="AB110" s="141" t="s">
        <v>4592</v>
      </c>
      <c r="AC110" s="141" t="s">
        <v>4589</v>
      </c>
      <c r="AD110" s="186" t="s">
        <v>4597</v>
      </c>
      <c r="AE110" s="186" t="s">
        <v>4594</v>
      </c>
      <c r="AF110" s="186" t="s">
        <v>4595</v>
      </c>
      <c r="AG110" s="186" t="s">
        <v>4596</v>
      </c>
    </row>
    <row r="111" spans="1:33" ht="30" customHeight="1">
      <c r="A111" s="266"/>
      <c r="B111" s="307"/>
      <c r="C111" s="58" t="s">
        <v>367</v>
      </c>
      <c r="D111" s="54">
        <v>2000</v>
      </c>
      <c r="E111" s="55" t="s">
        <v>368</v>
      </c>
      <c r="F111" s="55" t="s">
        <v>370</v>
      </c>
      <c r="G111" s="56" t="s">
        <v>24</v>
      </c>
      <c r="H111" s="59" t="s">
        <v>25</v>
      </c>
      <c r="I111" s="57">
        <v>1</v>
      </c>
      <c r="J111" s="57">
        <v>1</v>
      </c>
      <c r="K111" s="141">
        <f>480</f>
        <v>480</v>
      </c>
      <c r="L111" s="141">
        <f t="shared" si="10"/>
        <v>480</v>
      </c>
      <c r="M111" s="65" t="s">
        <v>369</v>
      </c>
      <c r="N111" s="66" t="s">
        <v>27</v>
      </c>
      <c r="O111" s="66">
        <v>1000</v>
      </c>
      <c r="P111" s="168">
        <f t="shared" si="11"/>
        <v>96</v>
      </c>
      <c r="Q111" s="68" t="s">
        <v>28</v>
      </c>
      <c r="R111" s="68">
        <v>5000</v>
      </c>
      <c r="S111" s="141">
        <f t="shared" si="12"/>
        <v>9.6000000000000002E-2</v>
      </c>
      <c r="T111" s="185" t="str">
        <f t="shared" si="13"/>
        <v>300μL移液吸头：货号（2000）：ADU300B，300ul袋装，  1000个/袋，5袋/箱；96元/袋</v>
      </c>
      <c r="U111" s="222"/>
      <c r="V111" s="223"/>
      <c r="W111" s="223"/>
      <c r="X111" s="224"/>
      <c r="Y111" s="163"/>
      <c r="Z111" s="73" t="s">
        <v>371</v>
      </c>
      <c r="AA111" s="141" t="s">
        <v>4588</v>
      </c>
      <c r="AB111" s="141" t="s">
        <v>4592</v>
      </c>
      <c r="AC111" s="141" t="s">
        <v>4589</v>
      </c>
      <c r="AD111" s="186" t="s">
        <v>4597</v>
      </c>
      <c r="AE111" s="186" t="s">
        <v>4594</v>
      </c>
      <c r="AF111" s="186" t="s">
        <v>4595</v>
      </c>
      <c r="AG111" s="186" t="s">
        <v>4596</v>
      </c>
    </row>
    <row r="112" spans="1:33" ht="30" customHeight="1">
      <c r="A112" s="266"/>
      <c r="B112" s="307"/>
      <c r="C112" s="58" t="str">
        <f t="shared" ref="C112:C121" si="17">C111</f>
        <v>300μL移液吸头</v>
      </c>
      <c r="D112" s="54">
        <v>2001</v>
      </c>
      <c r="E112" s="55" t="s">
        <v>372</v>
      </c>
      <c r="F112" s="55" t="s">
        <v>373</v>
      </c>
      <c r="G112" s="56" t="s">
        <v>24</v>
      </c>
      <c r="H112" s="59" t="s">
        <v>25</v>
      </c>
      <c r="I112" s="57">
        <v>1</v>
      </c>
      <c r="J112" s="57">
        <v>1</v>
      </c>
      <c r="K112" s="141">
        <f>730</f>
        <v>730</v>
      </c>
      <c r="L112" s="141">
        <f t="shared" si="10"/>
        <v>730</v>
      </c>
      <c r="M112" s="65" t="s">
        <v>369</v>
      </c>
      <c r="N112" s="66" t="s">
        <v>27</v>
      </c>
      <c r="O112" s="66">
        <v>1000</v>
      </c>
      <c r="P112" s="168">
        <f t="shared" si="11"/>
        <v>146</v>
      </c>
      <c r="Q112" s="68" t="s">
        <v>28</v>
      </c>
      <c r="R112" s="68">
        <v>5000</v>
      </c>
      <c r="S112" s="141">
        <f t="shared" si="12"/>
        <v>0.14599999999999999</v>
      </c>
      <c r="T112" s="185" t="str">
        <f t="shared" si="13"/>
        <v>300μL移液吸头：货号（2001）：ADU300BF，300ul滤芯袋装，  1000个/袋，5袋/箱；146元/袋</v>
      </c>
      <c r="U112" s="222"/>
      <c r="V112" s="223"/>
      <c r="W112" s="223"/>
      <c r="X112" s="224"/>
      <c r="Y112" s="163"/>
      <c r="Z112" s="73" t="s">
        <v>374</v>
      </c>
      <c r="AA112" s="141" t="s">
        <v>4588</v>
      </c>
      <c r="AB112" s="141" t="s">
        <v>4592</v>
      </c>
      <c r="AC112" s="141" t="s">
        <v>4589</v>
      </c>
      <c r="AD112" s="186" t="s">
        <v>4597</v>
      </c>
      <c r="AE112" s="186" t="s">
        <v>4594</v>
      </c>
      <c r="AF112" s="186" t="s">
        <v>4595</v>
      </c>
      <c r="AG112" s="186" t="s">
        <v>4596</v>
      </c>
    </row>
    <row r="113" spans="1:33" ht="30" customHeight="1">
      <c r="A113" s="266"/>
      <c r="B113" s="307"/>
      <c r="C113" s="58" t="str">
        <f t="shared" si="17"/>
        <v>300μL移液吸头</v>
      </c>
      <c r="D113" s="54">
        <v>2002</v>
      </c>
      <c r="E113" s="55" t="s">
        <v>375</v>
      </c>
      <c r="F113" s="55" t="s">
        <v>376</v>
      </c>
      <c r="G113" s="56" t="s">
        <v>24</v>
      </c>
      <c r="H113" s="59" t="s">
        <v>25</v>
      </c>
      <c r="I113" s="57">
        <v>1</v>
      </c>
      <c r="J113" s="57">
        <v>1</v>
      </c>
      <c r="K113" s="141">
        <f>820</f>
        <v>820</v>
      </c>
      <c r="L113" s="141">
        <f t="shared" si="10"/>
        <v>820</v>
      </c>
      <c r="M113" s="65" t="s">
        <v>369</v>
      </c>
      <c r="N113" s="66" t="s">
        <v>27</v>
      </c>
      <c r="O113" s="66">
        <v>1000</v>
      </c>
      <c r="P113" s="168">
        <f t="shared" si="11"/>
        <v>164</v>
      </c>
      <c r="Q113" s="68" t="s">
        <v>28</v>
      </c>
      <c r="R113" s="68">
        <v>5000</v>
      </c>
      <c r="S113" s="141">
        <f t="shared" si="12"/>
        <v>0.16400000000000001</v>
      </c>
      <c r="T113" s="185" t="str">
        <f t="shared" si="13"/>
        <v>300μL移液吸头：货号（2002）：ADU300BL，300ul低吸附袋装，  1000个/袋，5袋/箱；164元/袋</v>
      </c>
      <c r="U113" s="222"/>
      <c r="V113" s="223"/>
      <c r="W113" s="223"/>
      <c r="X113" s="224"/>
      <c r="Y113" s="163"/>
      <c r="Z113" s="73" t="s">
        <v>377</v>
      </c>
      <c r="AA113" s="141" t="s">
        <v>4588</v>
      </c>
      <c r="AB113" s="141" t="s">
        <v>4592</v>
      </c>
      <c r="AC113" s="141" t="s">
        <v>4589</v>
      </c>
      <c r="AD113" s="186" t="s">
        <v>4597</v>
      </c>
      <c r="AE113" s="186" t="s">
        <v>4594</v>
      </c>
      <c r="AF113" s="186" t="s">
        <v>4595</v>
      </c>
      <c r="AG113" s="186" t="s">
        <v>4596</v>
      </c>
    </row>
    <row r="114" spans="1:33" ht="30" customHeight="1">
      <c r="A114" s="266"/>
      <c r="B114" s="307"/>
      <c r="C114" s="58" t="str">
        <f t="shared" si="17"/>
        <v>300μL移液吸头</v>
      </c>
      <c r="D114" s="54">
        <v>2003</v>
      </c>
      <c r="E114" s="55" t="s">
        <v>378</v>
      </c>
      <c r="F114" s="55" t="s">
        <v>379</v>
      </c>
      <c r="G114" s="56" t="s">
        <v>24</v>
      </c>
      <c r="H114" s="59" t="s">
        <v>25</v>
      </c>
      <c r="I114" s="57">
        <v>1</v>
      </c>
      <c r="J114" s="57">
        <v>1</v>
      </c>
      <c r="K114" s="141">
        <f>1060</f>
        <v>1060</v>
      </c>
      <c r="L114" s="141">
        <f t="shared" si="10"/>
        <v>1060</v>
      </c>
      <c r="M114" s="65" t="s">
        <v>369</v>
      </c>
      <c r="N114" s="66" t="s">
        <v>27</v>
      </c>
      <c r="O114" s="66">
        <v>1000</v>
      </c>
      <c r="P114" s="168">
        <f t="shared" si="11"/>
        <v>212</v>
      </c>
      <c r="Q114" s="68" t="s">
        <v>28</v>
      </c>
      <c r="R114" s="68">
        <v>5000</v>
      </c>
      <c r="S114" s="141">
        <f t="shared" si="12"/>
        <v>0.21199999999999999</v>
      </c>
      <c r="T114" s="185" t="str">
        <f t="shared" si="13"/>
        <v>300μL移液吸头：货号（2003）：ADU300BLF，300ul滤芯低吸附袋装，  1000个/袋，5袋/箱；212元/袋</v>
      </c>
      <c r="U114" s="222"/>
      <c r="V114" s="223"/>
      <c r="W114" s="223"/>
      <c r="X114" s="224"/>
      <c r="Y114" s="163"/>
      <c r="Z114" s="73" t="s">
        <v>380</v>
      </c>
      <c r="AA114" s="141" t="s">
        <v>4588</v>
      </c>
      <c r="AB114" s="141" t="s">
        <v>4592</v>
      </c>
      <c r="AC114" s="141" t="s">
        <v>4589</v>
      </c>
      <c r="AD114" s="186" t="s">
        <v>4597</v>
      </c>
      <c r="AE114" s="186" t="s">
        <v>4594</v>
      </c>
      <c r="AF114" s="186" t="s">
        <v>4595</v>
      </c>
      <c r="AG114" s="186" t="s">
        <v>4596</v>
      </c>
    </row>
    <row r="115" spans="1:33" ht="30" customHeight="1">
      <c r="A115" s="266"/>
      <c r="B115" s="307"/>
      <c r="C115" s="58" t="s">
        <v>381</v>
      </c>
      <c r="D115" s="60">
        <v>2004</v>
      </c>
      <c r="E115" s="55" t="s">
        <v>382</v>
      </c>
      <c r="F115" s="55" t="s">
        <v>383</v>
      </c>
      <c r="G115" s="56" t="s">
        <v>141</v>
      </c>
      <c r="H115" s="59" t="s">
        <v>25</v>
      </c>
      <c r="I115" s="57">
        <v>1</v>
      </c>
      <c r="J115" s="57">
        <v>1</v>
      </c>
      <c r="K115" s="141">
        <f>1746</f>
        <v>1746</v>
      </c>
      <c r="L115" s="141">
        <f t="shared" si="10"/>
        <v>1746</v>
      </c>
      <c r="M115" s="65" t="s">
        <v>369</v>
      </c>
      <c r="N115" s="69" t="s">
        <v>44</v>
      </c>
      <c r="O115" s="69">
        <v>96</v>
      </c>
      <c r="P115" s="168">
        <f t="shared" si="11"/>
        <v>24.25</v>
      </c>
      <c r="Q115" s="68" t="s">
        <v>28</v>
      </c>
      <c r="R115" s="68">
        <v>6912</v>
      </c>
      <c r="S115" s="141">
        <f t="shared" si="12"/>
        <v>0.25260416666666669</v>
      </c>
      <c r="T115" s="185" t="str">
        <f t="shared" si="13"/>
        <v>多功能盒（300μL移液吸头）：货号（2004）：ADU300RS，多功能300ul无菌盒装，96个/盒，18盒/中盒，4中盒/箱；24.25元/盒</v>
      </c>
      <c r="U115" s="222"/>
      <c r="V115" s="223"/>
      <c r="W115" s="223"/>
      <c r="X115" s="224"/>
      <c r="Y115" s="163"/>
      <c r="Z115" s="73" t="s">
        <v>384</v>
      </c>
      <c r="AA115" s="141" t="s">
        <v>4588</v>
      </c>
      <c r="AB115" s="141" t="s">
        <v>4592</v>
      </c>
      <c r="AC115" s="141" t="s">
        <v>4589</v>
      </c>
      <c r="AD115" s="186" t="s">
        <v>4597</v>
      </c>
      <c r="AE115" s="186" t="s">
        <v>4594</v>
      </c>
      <c r="AF115" s="186" t="s">
        <v>4595</v>
      </c>
      <c r="AG115" s="186" t="s">
        <v>4596</v>
      </c>
    </row>
    <row r="116" spans="1:33" ht="30" customHeight="1">
      <c r="A116" s="266"/>
      <c r="B116" s="307"/>
      <c r="C116" s="58" t="str">
        <f t="shared" si="17"/>
        <v>多功能盒（300μL移液吸头）</v>
      </c>
      <c r="D116" s="60">
        <v>2005</v>
      </c>
      <c r="E116" s="55" t="s">
        <v>385</v>
      </c>
      <c r="F116" s="55" t="s">
        <v>386</v>
      </c>
      <c r="G116" s="56" t="s">
        <v>141</v>
      </c>
      <c r="H116" s="59" t="s">
        <v>25</v>
      </c>
      <c r="I116" s="57">
        <v>1</v>
      </c>
      <c r="J116" s="57">
        <v>1</v>
      </c>
      <c r="K116" s="141">
        <f>1998</f>
        <v>1998</v>
      </c>
      <c r="L116" s="141">
        <f t="shared" si="10"/>
        <v>1998</v>
      </c>
      <c r="M116" s="65" t="s">
        <v>369</v>
      </c>
      <c r="N116" s="69" t="s">
        <v>44</v>
      </c>
      <c r="O116" s="69">
        <v>96</v>
      </c>
      <c r="P116" s="168">
        <f t="shared" si="11"/>
        <v>27.75</v>
      </c>
      <c r="Q116" s="68" t="s">
        <v>28</v>
      </c>
      <c r="R116" s="68">
        <v>6912</v>
      </c>
      <c r="S116" s="141">
        <f t="shared" si="12"/>
        <v>0.2890625</v>
      </c>
      <c r="T116" s="185" t="str">
        <f t="shared" si="13"/>
        <v>多功能盒（300μL移液吸头）：货号（2005）：ADU300RFS，多功能300ul无菌滤芯盒装，96个/盒，18盒/中盒，4中盒/箱；27.75元/盒</v>
      </c>
      <c r="U116" s="222"/>
      <c r="V116" s="223"/>
      <c r="W116" s="223"/>
      <c r="X116" s="224"/>
      <c r="Y116" s="163"/>
      <c r="Z116" s="73" t="s">
        <v>387</v>
      </c>
      <c r="AA116" s="141" t="s">
        <v>4588</v>
      </c>
      <c r="AB116" s="141" t="s">
        <v>4592</v>
      </c>
      <c r="AC116" s="141" t="s">
        <v>4589</v>
      </c>
      <c r="AD116" s="186" t="s">
        <v>4597</v>
      </c>
      <c r="AE116" s="186" t="s">
        <v>4594</v>
      </c>
      <c r="AF116" s="186" t="s">
        <v>4595</v>
      </c>
      <c r="AG116" s="186" t="s">
        <v>4596</v>
      </c>
    </row>
    <row r="117" spans="1:33" ht="30" customHeight="1">
      <c r="A117" s="266"/>
      <c r="B117" s="307"/>
      <c r="C117" s="58" t="str">
        <f t="shared" si="17"/>
        <v>多功能盒（300μL移液吸头）</v>
      </c>
      <c r="D117" s="60">
        <v>2006</v>
      </c>
      <c r="E117" s="55" t="s">
        <v>388</v>
      </c>
      <c r="F117" s="55" t="s">
        <v>389</v>
      </c>
      <c r="G117" s="56" t="s">
        <v>141</v>
      </c>
      <c r="H117" s="59" t="s">
        <v>25</v>
      </c>
      <c r="I117" s="57">
        <v>1</v>
      </c>
      <c r="J117" s="57">
        <v>1</v>
      </c>
      <c r="K117" s="141">
        <f>2079</f>
        <v>2079</v>
      </c>
      <c r="L117" s="141">
        <f t="shared" si="10"/>
        <v>2079</v>
      </c>
      <c r="M117" s="65" t="s">
        <v>369</v>
      </c>
      <c r="N117" s="69" t="s">
        <v>44</v>
      </c>
      <c r="O117" s="69">
        <v>96</v>
      </c>
      <c r="P117" s="168">
        <f t="shared" si="11"/>
        <v>28.875</v>
      </c>
      <c r="Q117" s="68" t="s">
        <v>28</v>
      </c>
      <c r="R117" s="68">
        <v>6912</v>
      </c>
      <c r="S117" s="141">
        <f t="shared" si="12"/>
        <v>0.30078125</v>
      </c>
      <c r="T117" s="185" t="str">
        <f t="shared" si="13"/>
        <v>多功能盒（300μL移液吸头）：货号（2006）：ADU300RLS，多功能300ul无菌低吸附盒装，96个/盒，18盒/中盒，4中盒/箱；28.875元/盒</v>
      </c>
      <c r="U117" s="222"/>
      <c r="V117" s="223"/>
      <c r="W117" s="223"/>
      <c r="X117" s="224"/>
      <c r="Y117" s="163"/>
      <c r="Z117" s="73" t="s">
        <v>390</v>
      </c>
      <c r="AA117" s="141" t="s">
        <v>4588</v>
      </c>
      <c r="AB117" s="141" t="s">
        <v>4592</v>
      </c>
      <c r="AC117" s="141" t="s">
        <v>4589</v>
      </c>
      <c r="AD117" s="186" t="s">
        <v>4597</v>
      </c>
      <c r="AE117" s="186" t="s">
        <v>4594</v>
      </c>
      <c r="AF117" s="186" t="s">
        <v>4595</v>
      </c>
      <c r="AG117" s="186" t="s">
        <v>4596</v>
      </c>
    </row>
    <row r="118" spans="1:33" ht="30" customHeight="1">
      <c r="A118" s="266"/>
      <c r="B118" s="307"/>
      <c r="C118" s="58" t="str">
        <f t="shared" si="17"/>
        <v>多功能盒（300μL移液吸头）</v>
      </c>
      <c r="D118" s="60">
        <v>2007</v>
      </c>
      <c r="E118" s="55" t="s">
        <v>391</v>
      </c>
      <c r="F118" s="55" t="s">
        <v>392</v>
      </c>
      <c r="G118" s="56" t="s">
        <v>141</v>
      </c>
      <c r="H118" s="59" t="s">
        <v>25</v>
      </c>
      <c r="I118" s="57">
        <v>1</v>
      </c>
      <c r="J118" s="57">
        <v>1</v>
      </c>
      <c r="K118" s="141">
        <f>2385</f>
        <v>2385</v>
      </c>
      <c r="L118" s="141">
        <f t="shared" si="10"/>
        <v>2385</v>
      </c>
      <c r="M118" s="65" t="s">
        <v>369</v>
      </c>
      <c r="N118" s="69" t="s">
        <v>44</v>
      </c>
      <c r="O118" s="69">
        <v>96</v>
      </c>
      <c r="P118" s="168">
        <f t="shared" si="11"/>
        <v>33.125</v>
      </c>
      <c r="Q118" s="68" t="s">
        <v>28</v>
      </c>
      <c r="R118" s="68">
        <v>6912</v>
      </c>
      <c r="S118" s="141">
        <f t="shared" si="12"/>
        <v>0.34505208333333331</v>
      </c>
      <c r="T118" s="185" t="str">
        <f t="shared" si="13"/>
        <v>多功能盒（300μL移液吸头）：货号（2007）：ADU300RLFS，多功能300ul无菌滤芯低吸附盒装，96个/盒，18盒/中盒，4中盒/箱；33.125元/盒</v>
      </c>
      <c r="U118" s="222"/>
      <c r="V118" s="223"/>
      <c r="W118" s="223"/>
      <c r="X118" s="224"/>
      <c r="Y118" s="163"/>
      <c r="Z118" s="73" t="s">
        <v>393</v>
      </c>
      <c r="AA118" s="141" t="s">
        <v>4588</v>
      </c>
      <c r="AB118" s="141" t="s">
        <v>4592</v>
      </c>
      <c r="AC118" s="141" t="s">
        <v>4589</v>
      </c>
      <c r="AD118" s="186" t="s">
        <v>4597</v>
      </c>
      <c r="AE118" s="186" t="s">
        <v>4594</v>
      </c>
      <c r="AF118" s="186" t="s">
        <v>4595</v>
      </c>
      <c r="AG118" s="186" t="s">
        <v>4596</v>
      </c>
    </row>
    <row r="119" spans="1:33" ht="30" hidden="1" customHeight="1">
      <c r="A119" s="266"/>
      <c r="B119" s="307"/>
      <c r="C119" s="58" t="str">
        <f>C111</f>
        <v>300μL移液吸头</v>
      </c>
      <c r="D119" s="54">
        <v>2012</v>
      </c>
      <c r="E119" s="159" t="s">
        <v>394</v>
      </c>
      <c r="F119" s="56" t="s">
        <v>395</v>
      </c>
      <c r="G119" s="56" t="s">
        <v>57</v>
      </c>
      <c r="H119" s="59" t="s">
        <v>25</v>
      </c>
      <c r="I119" s="57">
        <v>1</v>
      </c>
      <c r="J119" s="57">
        <v>1</v>
      </c>
      <c r="K119" s="141"/>
      <c r="L119" s="141">
        <f t="shared" si="10"/>
        <v>0</v>
      </c>
      <c r="M119" s="65" t="s">
        <v>369</v>
      </c>
      <c r="N119" s="69" t="s">
        <v>4649</v>
      </c>
      <c r="O119" s="69">
        <v>96</v>
      </c>
      <c r="P119" s="168">
        <f t="shared" si="11"/>
        <v>0</v>
      </c>
      <c r="Q119" s="68" t="s">
        <v>28</v>
      </c>
      <c r="R119" s="68">
        <v>9600</v>
      </c>
      <c r="S119" s="141">
        <f t="shared" si="12"/>
        <v>0</v>
      </c>
      <c r="T119" s="185" t="str">
        <f t="shared" si="13"/>
        <v>300μL移液吸头：货号（2012）：ADU300TS，300ul无菌叠装，96个/层，10层/盒，10盒/箱；0元/层</v>
      </c>
      <c r="U119" s="222"/>
      <c r="V119" s="223"/>
      <c r="W119" s="223"/>
      <c r="X119" s="224"/>
      <c r="Y119" s="163"/>
      <c r="Z119" s="73" t="s">
        <v>396</v>
      </c>
      <c r="AA119" s="141" t="s">
        <v>4588</v>
      </c>
      <c r="AB119" s="141" t="s">
        <v>4592</v>
      </c>
      <c r="AC119" s="141" t="s">
        <v>4589</v>
      </c>
      <c r="AD119" s="186" t="s">
        <v>4597</v>
      </c>
      <c r="AE119" s="186" t="s">
        <v>4594</v>
      </c>
      <c r="AF119" s="186" t="s">
        <v>4595</v>
      </c>
      <c r="AG119" s="186" t="s">
        <v>4596</v>
      </c>
    </row>
    <row r="120" spans="1:33" ht="30" hidden="1" customHeight="1">
      <c r="A120" s="266"/>
      <c r="B120" s="307"/>
      <c r="C120" s="58" t="str">
        <f t="shared" si="17"/>
        <v>300μL移液吸头</v>
      </c>
      <c r="D120" s="54">
        <v>2014</v>
      </c>
      <c r="E120" s="159" t="s">
        <v>397</v>
      </c>
      <c r="F120" s="56" t="s">
        <v>398</v>
      </c>
      <c r="G120" s="56" t="s">
        <v>57</v>
      </c>
      <c r="H120" s="59" t="s">
        <v>25</v>
      </c>
      <c r="I120" s="57">
        <v>1</v>
      </c>
      <c r="J120" s="57">
        <v>1</v>
      </c>
      <c r="K120" s="141"/>
      <c r="L120" s="141">
        <f t="shared" si="10"/>
        <v>0</v>
      </c>
      <c r="M120" s="65" t="s">
        <v>369</v>
      </c>
      <c r="N120" s="69" t="s">
        <v>4649</v>
      </c>
      <c r="O120" s="69">
        <v>96</v>
      </c>
      <c r="P120" s="168">
        <f t="shared" si="11"/>
        <v>0</v>
      </c>
      <c r="Q120" s="68" t="s">
        <v>28</v>
      </c>
      <c r="R120" s="68">
        <v>9600</v>
      </c>
      <c r="S120" s="141">
        <f t="shared" si="12"/>
        <v>0</v>
      </c>
      <c r="T120" s="185" t="str">
        <f t="shared" si="13"/>
        <v>300μL移液吸头：货号（2014）：ADU300TLS，300ul无菌低吸附叠装，96个/层，10层/盒，10盒/箱；0元/层</v>
      </c>
      <c r="U120" s="222"/>
      <c r="V120" s="223"/>
      <c r="W120" s="223"/>
      <c r="X120" s="224"/>
      <c r="Y120" s="163"/>
      <c r="Z120" s="73" t="s">
        <v>399</v>
      </c>
      <c r="AA120" s="141" t="s">
        <v>4588</v>
      </c>
      <c r="AB120" s="141" t="s">
        <v>4592</v>
      </c>
      <c r="AC120" s="141" t="s">
        <v>4589</v>
      </c>
      <c r="AD120" s="186" t="s">
        <v>4597</v>
      </c>
      <c r="AE120" s="186" t="s">
        <v>4594</v>
      </c>
      <c r="AF120" s="186" t="s">
        <v>4595</v>
      </c>
      <c r="AG120" s="186" t="s">
        <v>4596</v>
      </c>
    </row>
    <row r="121" spans="1:33" ht="30" hidden="1" customHeight="1">
      <c r="A121" s="266"/>
      <c r="B121" s="307"/>
      <c r="C121" s="58" t="str">
        <f t="shared" si="17"/>
        <v>300μL移液吸头</v>
      </c>
      <c r="D121" s="61">
        <v>2016</v>
      </c>
      <c r="E121" s="159" t="s">
        <v>400</v>
      </c>
      <c r="F121" s="56" t="s">
        <v>401</v>
      </c>
      <c r="G121" s="56" t="s">
        <v>64</v>
      </c>
      <c r="H121" s="59" t="s">
        <v>25</v>
      </c>
      <c r="I121" s="57">
        <v>1</v>
      </c>
      <c r="J121" s="57">
        <v>1</v>
      </c>
      <c r="K121" s="141"/>
      <c r="L121" s="141">
        <f t="shared" si="10"/>
        <v>0</v>
      </c>
      <c r="M121" s="65" t="s">
        <v>369</v>
      </c>
      <c r="N121" s="69" t="s">
        <v>4649</v>
      </c>
      <c r="O121" s="69">
        <v>96</v>
      </c>
      <c r="P121" s="168">
        <f t="shared" si="11"/>
        <v>0</v>
      </c>
      <c r="Q121" s="68" t="s">
        <v>28</v>
      </c>
      <c r="R121" s="68">
        <v>9600</v>
      </c>
      <c r="S121" s="141">
        <f t="shared" si="12"/>
        <v>0</v>
      </c>
      <c r="T121" s="185" t="str">
        <f t="shared" si="13"/>
        <v>300μL移液吸头：货号（2016）：ADU300TP，塑封袋装，300ul非无菌袋叠装，96个/层，10层/袋，10袋/箱；0元/层</v>
      </c>
      <c r="U121" s="222"/>
      <c r="V121" s="223"/>
      <c r="W121" s="223"/>
      <c r="X121" s="224"/>
      <c r="Y121" s="163"/>
      <c r="Z121" s="73" t="s">
        <v>402</v>
      </c>
      <c r="AA121" s="141" t="s">
        <v>4588</v>
      </c>
      <c r="AB121" s="141" t="s">
        <v>4592</v>
      </c>
      <c r="AC121" s="141" t="s">
        <v>4589</v>
      </c>
      <c r="AD121" s="186" t="s">
        <v>4597</v>
      </c>
      <c r="AE121" s="186" t="s">
        <v>4594</v>
      </c>
      <c r="AF121" s="186" t="s">
        <v>4595</v>
      </c>
      <c r="AG121" s="186" t="s">
        <v>4596</v>
      </c>
    </row>
    <row r="122" spans="1:33" ht="30" customHeight="1">
      <c r="A122" s="266"/>
      <c r="B122" s="307"/>
      <c r="C122" s="58" t="s">
        <v>403</v>
      </c>
      <c r="D122" s="54">
        <v>2100</v>
      </c>
      <c r="E122" s="55" t="s">
        <v>404</v>
      </c>
      <c r="F122" s="55" t="s">
        <v>406</v>
      </c>
      <c r="G122" s="56" t="s">
        <v>24</v>
      </c>
      <c r="H122" s="59" t="s">
        <v>25</v>
      </c>
      <c r="I122" s="57">
        <v>1</v>
      </c>
      <c r="J122" s="57">
        <v>1</v>
      </c>
      <c r="K122" s="141">
        <f>620</f>
        <v>620</v>
      </c>
      <c r="L122" s="141">
        <f t="shared" si="10"/>
        <v>620</v>
      </c>
      <c r="M122" s="65" t="s">
        <v>405</v>
      </c>
      <c r="N122" s="66" t="s">
        <v>27</v>
      </c>
      <c r="O122" s="66">
        <v>1000</v>
      </c>
      <c r="P122" s="168">
        <f t="shared" si="11"/>
        <v>124</v>
      </c>
      <c r="Q122" s="68" t="s">
        <v>28</v>
      </c>
      <c r="R122" s="68">
        <v>5000</v>
      </c>
      <c r="S122" s="141">
        <f t="shared" si="12"/>
        <v>0.124</v>
      </c>
      <c r="T122" s="185" t="str">
        <f t="shared" si="13"/>
        <v>1000μL移液吸头：货号（2100）：ADU1000B，1000ul袋装，  1000个/袋，5袋/箱；124元/袋</v>
      </c>
      <c r="U122" s="222"/>
      <c r="V122" s="223"/>
      <c r="W122" s="223"/>
      <c r="X122" s="224"/>
      <c r="Y122" s="163"/>
      <c r="Z122" s="73" t="s">
        <v>407</v>
      </c>
      <c r="AA122" s="141" t="s">
        <v>4588</v>
      </c>
      <c r="AB122" s="141" t="s">
        <v>4592</v>
      </c>
      <c r="AC122" s="141" t="s">
        <v>4589</v>
      </c>
      <c r="AD122" s="186" t="s">
        <v>4597</v>
      </c>
      <c r="AE122" s="186" t="s">
        <v>4594</v>
      </c>
      <c r="AF122" s="186" t="s">
        <v>4595</v>
      </c>
      <c r="AG122" s="186" t="s">
        <v>4596</v>
      </c>
    </row>
    <row r="123" spans="1:33" ht="30" customHeight="1">
      <c r="A123" s="266"/>
      <c r="B123" s="307"/>
      <c r="C123" s="58" t="str">
        <f t="shared" ref="C123:C142" si="18">C122</f>
        <v>1000μL移液吸头</v>
      </c>
      <c r="D123" s="54">
        <v>2101</v>
      </c>
      <c r="E123" s="55" t="s">
        <v>408</v>
      </c>
      <c r="F123" s="55" t="s">
        <v>409</v>
      </c>
      <c r="G123" s="56" t="s">
        <v>24</v>
      </c>
      <c r="H123" s="59" t="s">
        <v>25</v>
      </c>
      <c r="I123" s="57">
        <v>1</v>
      </c>
      <c r="J123" s="57">
        <v>1</v>
      </c>
      <c r="K123" s="141">
        <f>1000</f>
        <v>1000</v>
      </c>
      <c r="L123" s="141">
        <f t="shared" si="10"/>
        <v>1000</v>
      </c>
      <c r="M123" s="65" t="s">
        <v>405</v>
      </c>
      <c r="N123" s="66" t="s">
        <v>27</v>
      </c>
      <c r="O123" s="66">
        <v>1000</v>
      </c>
      <c r="P123" s="168">
        <f t="shared" si="11"/>
        <v>200</v>
      </c>
      <c r="Q123" s="68" t="s">
        <v>28</v>
      </c>
      <c r="R123" s="68">
        <v>5000</v>
      </c>
      <c r="S123" s="141">
        <f t="shared" si="12"/>
        <v>0.2</v>
      </c>
      <c r="T123" s="185" t="str">
        <f t="shared" si="13"/>
        <v>1000μL移液吸头：货号（2101）：ADU1000BF，1000ul滤芯袋装，  1000个/袋，5袋/箱；200元/袋</v>
      </c>
      <c r="U123" s="222"/>
      <c r="V123" s="223"/>
      <c r="W123" s="223"/>
      <c r="X123" s="224"/>
      <c r="Y123" s="163"/>
      <c r="Z123" s="73" t="s">
        <v>410</v>
      </c>
      <c r="AA123" s="141" t="s">
        <v>4588</v>
      </c>
      <c r="AB123" s="141" t="s">
        <v>4592</v>
      </c>
      <c r="AC123" s="141" t="s">
        <v>4589</v>
      </c>
      <c r="AD123" s="186" t="s">
        <v>4597</v>
      </c>
      <c r="AE123" s="186" t="s">
        <v>4594</v>
      </c>
      <c r="AF123" s="186" t="s">
        <v>4595</v>
      </c>
      <c r="AG123" s="186" t="s">
        <v>4596</v>
      </c>
    </row>
    <row r="124" spans="1:33" ht="30" customHeight="1">
      <c r="A124" s="266"/>
      <c r="B124" s="307"/>
      <c r="C124" s="58" t="str">
        <f t="shared" si="18"/>
        <v>1000μL移液吸头</v>
      </c>
      <c r="D124" s="54">
        <v>2102</v>
      </c>
      <c r="E124" s="55" t="s">
        <v>411</v>
      </c>
      <c r="F124" s="55" t="s">
        <v>412</v>
      </c>
      <c r="G124" s="56" t="s">
        <v>24</v>
      </c>
      <c r="H124" s="59" t="s">
        <v>25</v>
      </c>
      <c r="I124" s="57">
        <v>1</v>
      </c>
      <c r="J124" s="57">
        <v>1</v>
      </c>
      <c r="K124" s="141">
        <f>1280</f>
        <v>1280</v>
      </c>
      <c r="L124" s="141">
        <f t="shared" si="10"/>
        <v>1280</v>
      </c>
      <c r="M124" s="65" t="s">
        <v>405</v>
      </c>
      <c r="N124" s="66" t="s">
        <v>27</v>
      </c>
      <c r="O124" s="66">
        <v>1000</v>
      </c>
      <c r="P124" s="168">
        <f t="shared" si="11"/>
        <v>256</v>
      </c>
      <c r="Q124" s="68" t="s">
        <v>28</v>
      </c>
      <c r="R124" s="68">
        <v>5000</v>
      </c>
      <c r="S124" s="141">
        <f t="shared" si="12"/>
        <v>0.25600000000000001</v>
      </c>
      <c r="T124" s="185" t="str">
        <f t="shared" si="13"/>
        <v>1000μL移液吸头：货号（2102）：ADU1000BL，1000ul低吸附袋装，  1000个/袋，5袋/箱；256元/袋</v>
      </c>
      <c r="U124" s="222"/>
      <c r="V124" s="223"/>
      <c r="W124" s="223"/>
      <c r="X124" s="224"/>
      <c r="Y124" s="163"/>
      <c r="Z124" s="73" t="s">
        <v>413</v>
      </c>
      <c r="AA124" s="141" t="s">
        <v>4588</v>
      </c>
      <c r="AB124" s="141" t="s">
        <v>4592</v>
      </c>
      <c r="AC124" s="141" t="s">
        <v>4589</v>
      </c>
      <c r="AD124" s="186" t="s">
        <v>4597</v>
      </c>
      <c r="AE124" s="186" t="s">
        <v>4594</v>
      </c>
      <c r="AF124" s="186" t="s">
        <v>4595</v>
      </c>
      <c r="AG124" s="186" t="s">
        <v>4596</v>
      </c>
    </row>
    <row r="125" spans="1:33" ht="30" customHeight="1">
      <c r="A125" s="266"/>
      <c r="B125" s="307"/>
      <c r="C125" s="58" t="str">
        <f t="shared" si="18"/>
        <v>1000μL移液吸头</v>
      </c>
      <c r="D125" s="54">
        <v>2103</v>
      </c>
      <c r="E125" s="55" t="s">
        <v>414</v>
      </c>
      <c r="F125" s="55" t="s">
        <v>415</v>
      </c>
      <c r="G125" s="56" t="s">
        <v>24</v>
      </c>
      <c r="H125" s="59" t="s">
        <v>25</v>
      </c>
      <c r="I125" s="57">
        <v>1</v>
      </c>
      <c r="J125" s="57">
        <v>1</v>
      </c>
      <c r="K125" s="141">
        <f>1532</f>
        <v>1532</v>
      </c>
      <c r="L125" s="141">
        <f t="shared" si="10"/>
        <v>1532</v>
      </c>
      <c r="M125" s="65" t="s">
        <v>405</v>
      </c>
      <c r="N125" s="66" t="s">
        <v>27</v>
      </c>
      <c r="O125" s="66">
        <v>1000</v>
      </c>
      <c r="P125" s="168">
        <f t="shared" si="11"/>
        <v>306.39999999999998</v>
      </c>
      <c r="Q125" s="68" t="s">
        <v>28</v>
      </c>
      <c r="R125" s="68">
        <v>5000</v>
      </c>
      <c r="S125" s="141">
        <f t="shared" si="12"/>
        <v>0.30640000000000001</v>
      </c>
      <c r="T125" s="185" t="str">
        <f t="shared" si="13"/>
        <v>1000μL移液吸头：货号（2103）：ADU1000BLF，1000ul滤芯低吸附袋装，  1000个/袋，5袋/箱；306.4元/袋</v>
      </c>
      <c r="U125" s="222"/>
      <c r="V125" s="223"/>
      <c r="W125" s="223"/>
      <c r="X125" s="224"/>
      <c r="Y125" s="163"/>
      <c r="Z125" s="73" t="s">
        <v>416</v>
      </c>
      <c r="AA125" s="141" t="s">
        <v>4588</v>
      </c>
      <c r="AB125" s="141" t="s">
        <v>4592</v>
      </c>
      <c r="AC125" s="141" t="s">
        <v>4589</v>
      </c>
      <c r="AD125" s="186" t="s">
        <v>4597</v>
      </c>
      <c r="AE125" s="186" t="s">
        <v>4594</v>
      </c>
      <c r="AF125" s="186" t="s">
        <v>4595</v>
      </c>
      <c r="AG125" s="186" t="s">
        <v>4596</v>
      </c>
    </row>
    <row r="126" spans="1:33" ht="30" customHeight="1">
      <c r="A126" s="266"/>
      <c r="B126" s="307"/>
      <c r="C126" s="58" t="s">
        <v>4584</v>
      </c>
      <c r="D126" s="60">
        <v>2104</v>
      </c>
      <c r="E126" s="55" t="s">
        <v>418</v>
      </c>
      <c r="F126" s="55" t="s">
        <v>420</v>
      </c>
      <c r="G126" s="56" t="s">
        <v>419</v>
      </c>
      <c r="H126" s="59" t="s">
        <v>25</v>
      </c>
      <c r="I126" s="57">
        <v>1</v>
      </c>
      <c r="J126" s="57">
        <v>1</v>
      </c>
      <c r="K126" s="141">
        <f>1368</f>
        <v>1368</v>
      </c>
      <c r="L126" s="141">
        <f t="shared" si="10"/>
        <v>1368</v>
      </c>
      <c r="M126" s="65" t="s">
        <v>405</v>
      </c>
      <c r="N126" s="69" t="s">
        <v>44</v>
      </c>
      <c r="O126" s="69">
        <v>96</v>
      </c>
      <c r="P126" s="168">
        <f t="shared" si="11"/>
        <v>28.5</v>
      </c>
      <c r="Q126" s="68" t="s">
        <v>28</v>
      </c>
      <c r="R126" s="68">
        <v>4608</v>
      </c>
      <c r="S126" s="141">
        <f t="shared" si="12"/>
        <v>0.296875</v>
      </c>
      <c r="T126" s="185" t="str">
        <f t="shared" si="13"/>
        <v>多功能盒（1000μL移液吸头）：货号（2104）：ADU1000RS，多功能1000ul无菌盒装，96个/盒，12盒/中盒，4中盒/箱；28.5元/盒</v>
      </c>
      <c r="U126" s="222"/>
      <c r="V126" s="223"/>
      <c r="W126" s="223"/>
      <c r="X126" s="224"/>
      <c r="Y126" s="163"/>
      <c r="Z126" s="73" t="s">
        <v>421</v>
      </c>
      <c r="AA126" s="141" t="s">
        <v>4588</v>
      </c>
      <c r="AB126" s="141" t="s">
        <v>4592</v>
      </c>
      <c r="AC126" s="141" t="s">
        <v>4589</v>
      </c>
      <c r="AD126" s="186" t="s">
        <v>4597</v>
      </c>
      <c r="AE126" s="186" t="s">
        <v>4594</v>
      </c>
      <c r="AF126" s="186" t="s">
        <v>4595</v>
      </c>
      <c r="AG126" s="186" t="s">
        <v>4596</v>
      </c>
    </row>
    <row r="127" spans="1:33" ht="30" customHeight="1">
      <c r="A127" s="266"/>
      <c r="B127" s="307"/>
      <c r="C127" s="58" t="str">
        <f t="shared" si="18"/>
        <v>多功能盒（1000μL移液吸头）</v>
      </c>
      <c r="D127" s="60">
        <v>2105</v>
      </c>
      <c r="E127" s="55" t="s">
        <v>422</v>
      </c>
      <c r="F127" s="55" t="s">
        <v>423</v>
      </c>
      <c r="G127" s="56" t="s">
        <v>419</v>
      </c>
      <c r="H127" s="59" t="s">
        <v>25</v>
      </c>
      <c r="I127" s="57">
        <v>1</v>
      </c>
      <c r="J127" s="57">
        <v>1</v>
      </c>
      <c r="K127" s="141">
        <f>1536</f>
        <v>1536</v>
      </c>
      <c r="L127" s="141">
        <f t="shared" si="10"/>
        <v>1536</v>
      </c>
      <c r="M127" s="65" t="s">
        <v>405</v>
      </c>
      <c r="N127" s="69" t="s">
        <v>44</v>
      </c>
      <c r="O127" s="69">
        <v>96</v>
      </c>
      <c r="P127" s="168">
        <f t="shared" si="11"/>
        <v>32</v>
      </c>
      <c r="Q127" s="68" t="s">
        <v>28</v>
      </c>
      <c r="R127" s="68">
        <v>4608</v>
      </c>
      <c r="S127" s="141">
        <f t="shared" si="12"/>
        <v>0.33333333333333331</v>
      </c>
      <c r="T127" s="185" t="str">
        <f t="shared" si="13"/>
        <v>多功能盒（1000μL移液吸头）：货号（2105）：ADU1000RFS，多功能1000ul无菌滤芯盒装，96个/盒，12盒/中盒，4中盒/箱；32元/盒</v>
      </c>
      <c r="U127" s="222"/>
      <c r="V127" s="223"/>
      <c r="W127" s="223"/>
      <c r="X127" s="224"/>
      <c r="Y127" s="163"/>
      <c r="Z127" s="73" t="s">
        <v>424</v>
      </c>
      <c r="AA127" s="141" t="s">
        <v>4588</v>
      </c>
      <c r="AB127" s="141" t="s">
        <v>4592</v>
      </c>
      <c r="AC127" s="141" t="s">
        <v>4589</v>
      </c>
      <c r="AD127" s="186" t="s">
        <v>4597</v>
      </c>
      <c r="AE127" s="186" t="s">
        <v>4594</v>
      </c>
      <c r="AF127" s="186" t="s">
        <v>4595</v>
      </c>
      <c r="AG127" s="186" t="s">
        <v>4596</v>
      </c>
    </row>
    <row r="128" spans="1:33" ht="30" customHeight="1">
      <c r="A128" s="266"/>
      <c r="B128" s="307"/>
      <c r="C128" s="58" t="str">
        <f t="shared" si="18"/>
        <v>多功能盒（1000μL移液吸头）</v>
      </c>
      <c r="D128" s="60">
        <v>2106</v>
      </c>
      <c r="E128" s="55" t="s">
        <v>425</v>
      </c>
      <c r="F128" s="55" t="s">
        <v>426</v>
      </c>
      <c r="G128" s="56" t="s">
        <v>419</v>
      </c>
      <c r="H128" s="59" t="s">
        <v>25</v>
      </c>
      <c r="I128" s="57">
        <v>1</v>
      </c>
      <c r="J128" s="57">
        <v>1</v>
      </c>
      <c r="K128" s="141">
        <f>1944</f>
        <v>1944</v>
      </c>
      <c r="L128" s="141">
        <f t="shared" si="10"/>
        <v>1944</v>
      </c>
      <c r="M128" s="65" t="s">
        <v>405</v>
      </c>
      <c r="N128" s="69" t="s">
        <v>44</v>
      </c>
      <c r="O128" s="69">
        <v>96</v>
      </c>
      <c r="P128" s="168">
        <f t="shared" si="11"/>
        <v>40.5</v>
      </c>
      <c r="Q128" s="68" t="s">
        <v>28</v>
      </c>
      <c r="R128" s="68">
        <v>4608</v>
      </c>
      <c r="S128" s="141">
        <f t="shared" si="12"/>
        <v>0.421875</v>
      </c>
      <c r="T128" s="185" t="str">
        <f t="shared" si="13"/>
        <v>多功能盒（1000μL移液吸头）：货号（2106）：ADU1000RLS，多功能1000ul无菌低吸附盒装，96个/盒，12盒/中盒，4中盒/箱；40.5元/盒</v>
      </c>
      <c r="U128" s="222"/>
      <c r="V128" s="223"/>
      <c r="W128" s="223"/>
      <c r="X128" s="224"/>
      <c r="Y128" s="163"/>
      <c r="Z128" s="73" t="s">
        <v>427</v>
      </c>
      <c r="AA128" s="141" t="s">
        <v>4588</v>
      </c>
      <c r="AB128" s="141" t="s">
        <v>4592</v>
      </c>
      <c r="AC128" s="141" t="s">
        <v>4589</v>
      </c>
      <c r="AD128" s="186" t="s">
        <v>4597</v>
      </c>
      <c r="AE128" s="186" t="s">
        <v>4594</v>
      </c>
      <c r="AF128" s="186" t="s">
        <v>4595</v>
      </c>
      <c r="AG128" s="186" t="s">
        <v>4596</v>
      </c>
    </row>
    <row r="129" spans="1:33" ht="30" customHeight="1">
      <c r="A129" s="266"/>
      <c r="B129" s="307"/>
      <c r="C129" s="58" t="str">
        <f t="shared" si="18"/>
        <v>多功能盒（1000μL移液吸头）</v>
      </c>
      <c r="D129" s="60">
        <v>2107</v>
      </c>
      <c r="E129" s="55" t="s">
        <v>428</v>
      </c>
      <c r="F129" s="55" t="s">
        <v>429</v>
      </c>
      <c r="G129" s="56" t="s">
        <v>419</v>
      </c>
      <c r="H129" s="59" t="s">
        <v>25</v>
      </c>
      <c r="I129" s="57">
        <v>1</v>
      </c>
      <c r="J129" s="57">
        <v>1</v>
      </c>
      <c r="K129" s="141">
        <f>2214</f>
        <v>2214</v>
      </c>
      <c r="L129" s="141">
        <f t="shared" si="10"/>
        <v>2214</v>
      </c>
      <c r="M129" s="65" t="s">
        <v>405</v>
      </c>
      <c r="N129" s="69" t="s">
        <v>44</v>
      </c>
      <c r="O129" s="69">
        <v>96</v>
      </c>
      <c r="P129" s="168">
        <f t="shared" si="11"/>
        <v>46.125</v>
      </c>
      <c r="Q129" s="68" t="s">
        <v>28</v>
      </c>
      <c r="R129" s="68">
        <v>4608</v>
      </c>
      <c r="S129" s="141">
        <f t="shared" si="12"/>
        <v>0.48046875</v>
      </c>
      <c r="T129" s="185" t="str">
        <f t="shared" si="13"/>
        <v>多功能盒（1000μL移液吸头）：货号（2107）：ADU1000RLFS，多功能1000ul无菌滤芯低吸附盒装，96个/盒，12盒/中盒，4中盒/箱；46.125元/盒</v>
      </c>
      <c r="U129" s="222"/>
      <c r="V129" s="223"/>
      <c r="W129" s="223"/>
      <c r="X129" s="224"/>
      <c r="Y129" s="163"/>
      <c r="Z129" s="73" t="s">
        <v>430</v>
      </c>
      <c r="AA129" s="141" t="s">
        <v>4588</v>
      </c>
      <c r="AB129" s="141" t="s">
        <v>4592</v>
      </c>
      <c r="AC129" s="141" t="s">
        <v>4589</v>
      </c>
      <c r="AD129" s="186" t="s">
        <v>4597</v>
      </c>
      <c r="AE129" s="186" t="s">
        <v>4594</v>
      </c>
      <c r="AF129" s="186" t="s">
        <v>4595</v>
      </c>
      <c r="AG129" s="186" t="s">
        <v>4596</v>
      </c>
    </row>
    <row r="130" spans="1:33" ht="30" customHeight="1">
      <c r="A130" s="266"/>
      <c r="B130" s="307"/>
      <c r="C130" s="58" t="str">
        <f>C122</f>
        <v>1000μL移液吸头</v>
      </c>
      <c r="D130" s="54">
        <v>2108</v>
      </c>
      <c r="E130" s="55" t="s">
        <v>431</v>
      </c>
      <c r="F130" s="55" t="s">
        <v>432</v>
      </c>
      <c r="G130" s="56" t="s">
        <v>329</v>
      </c>
      <c r="H130" s="59" t="s">
        <v>25</v>
      </c>
      <c r="I130" s="57">
        <v>1</v>
      </c>
      <c r="J130" s="57">
        <v>1</v>
      </c>
      <c r="K130" s="141">
        <f>1680</f>
        <v>1680</v>
      </c>
      <c r="L130" s="141">
        <f t="shared" si="10"/>
        <v>1680</v>
      </c>
      <c r="M130" s="65" t="s">
        <v>405</v>
      </c>
      <c r="N130" s="69" t="s">
        <v>4649</v>
      </c>
      <c r="O130" s="69">
        <v>96</v>
      </c>
      <c r="P130" s="168">
        <f t="shared" si="11"/>
        <v>33.599999999999994</v>
      </c>
      <c r="Q130" s="68" t="s">
        <v>28</v>
      </c>
      <c r="R130" s="68">
        <v>4800</v>
      </c>
      <c r="S130" s="141">
        <f t="shared" si="12"/>
        <v>0.35</v>
      </c>
      <c r="T130" s="185" t="str">
        <f t="shared" si="13"/>
        <v>1000μL移液吸头：货号（2108）：ADU1000T，1000ul吸塑盒叠装，96个/层，5层/盒，10盒/箱；33.6元/层</v>
      </c>
      <c r="U130" s="222"/>
      <c r="V130" s="223"/>
      <c r="W130" s="223"/>
      <c r="X130" s="224"/>
      <c r="Y130" s="163"/>
      <c r="Z130" s="73" t="s">
        <v>433</v>
      </c>
      <c r="AA130" s="141" t="s">
        <v>4588</v>
      </c>
      <c r="AB130" s="141" t="s">
        <v>4592</v>
      </c>
      <c r="AC130" s="141" t="s">
        <v>4589</v>
      </c>
      <c r="AD130" s="186" t="s">
        <v>4597</v>
      </c>
      <c r="AE130" s="186" t="s">
        <v>4594</v>
      </c>
      <c r="AF130" s="186" t="s">
        <v>4595</v>
      </c>
      <c r="AG130" s="186" t="s">
        <v>4596</v>
      </c>
    </row>
    <row r="131" spans="1:33" ht="30" customHeight="1">
      <c r="A131" s="266"/>
      <c r="B131" s="307"/>
      <c r="C131" s="58" t="str">
        <f t="shared" si="18"/>
        <v>1000μL移液吸头</v>
      </c>
      <c r="D131" s="54">
        <v>2109</v>
      </c>
      <c r="E131" s="55" t="s">
        <v>434</v>
      </c>
      <c r="F131" s="55" t="s">
        <v>435</v>
      </c>
      <c r="G131" s="56" t="s">
        <v>329</v>
      </c>
      <c r="H131" s="59" t="s">
        <v>25</v>
      </c>
      <c r="I131" s="57">
        <v>1</v>
      </c>
      <c r="J131" s="57">
        <v>1</v>
      </c>
      <c r="K131" s="141">
        <f>1640</f>
        <v>1640</v>
      </c>
      <c r="L131" s="141">
        <f t="shared" ref="L131:L194" si="19">K131*J131*I131</f>
        <v>1640</v>
      </c>
      <c r="M131" s="65" t="s">
        <v>405</v>
      </c>
      <c r="N131" s="69" t="s">
        <v>4649</v>
      </c>
      <c r="O131" s="69">
        <v>96</v>
      </c>
      <c r="P131" s="168">
        <f t="shared" ref="P131:P194" si="20">K131/R131*O131*I131</f>
        <v>32.799999999999997</v>
      </c>
      <c r="Q131" s="68" t="s">
        <v>28</v>
      </c>
      <c r="R131" s="68">
        <v>4800</v>
      </c>
      <c r="S131" s="141">
        <f t="shared" ref="S131:S194" si="21">K131/R131*I131</f>
        <v>0.34166666666666667</v>
      </c>
      <c r="T131" s="185" t="str">
        <f t="shared" ref="T131:T194" si="22">CONCATENATE(C131,AD131,AE131,AF131,D131,AG131,AD131,E131,AA131,F131,AA131,G131,AC131,P131,AB131,N131)</f>
        <v>1000μL移液吸头：货号（2109）：ADU1000TC，1000ul纸盒叠装，96个/层，5层/盒，10盒/箱；32.8元/层</v>
      </c>
      <c r="U131" s="222"/>
      <c r="V131" s="223"/>
      <c r="W131" s="223"/>
      <c r="X131" s="224"/>
      <c r="Y131" s="163"/>
      <c r="Z131" s="73" t="s">
        <v>436</v>
      </c>
      <c r="AA131" s="141" t="s">
        <v>4588</v>
      </c>
      <c r="AB131" s="141" t="s">
        <v>4592</v>
      </c>
      <c r="AC131" s="141" t="s">
        <v>4589</v>
      </c>
      <c r="AD131" s="186" t="s">
        <v>4597</v>
      </c>
      <c r="AE131" s="186" t="s">
        <v>4594</v>
      </c>
      <c r="AF131" s="186" t="s">
        <v>4595</v>
      </c>
      <c r="AG131" s="186" t="s">
        <v>4596</v>
      </c>
    </row>
    <row r="132" spans="1:33" ht="30" customHeight="1">
      <c r="A132" s="266"/>
      <c r="B132" s="307"/>
      <c r="C132" s="58" t="str">
        <f t="shared" si="18"/>
        <v>1000μL移液吸头</v>
      </c>
      <c r="D132" s="54">
        <v>2110</v>
      </c>
      <c r="E132" s="55" t="s">
        <v>437</v>
      </c>
      <c r="F132" s="55" t="s">
        <v>438</v>
      </c>
      <c r="G132" s="56" t="s">
        <v>329</v>
      </c>
      <c r="H132" s="59" t="s">
        <v>25</v>
      </c>
      <c r="I132" s="57">
        <v>1</v>
      </c>
      <c r="J132" s="57">
        <v>1</v>
      </c>
      <c r="K132" s="141">
        <f>2080</f>
        <v>2080</v>
      </c>
      <c r="L132" s="141">
        <f t="shared" si="19"/>
        <v>2080</v>
      </c>
      <c r="M132" s="65" t="s">
        <v>405</v>
      </c>
      <c r="N132" s="69" t="s">
        <v>4649</v>
      </c>
      <c r="O132" s="69">
        <v>96</v>
      </c>
      <c r="P132" s="168">
        <f t="shared" si="20"/>
        <v>41.6</v>
      </c>
      <c r="Q132" s="68" t="s">
        <v>28</v>
      </c>
      <c r="R132" s="68">
        <v>4800</v>
      </c>
      <c r="S132" s="141">
        <f t="shared" si="21"/>
        <v>0.43333333333333335</v>
      </c>
      <c r="T132" s="185" t="str">
        <f t="shared" si="22"/>
        <v>1000μL移液吸头：货号（2110）：ADU1000TL，1000ul低吸附吸塑盒叠装，96个/层，5层/盒，10盒/箱；41.6元/层</v>
      </c>
      <c r="U132" s="222"/>
      <c r="V132" s="223"/>
      <c r="W132" s="223"/>
      <c r="X132" s="224"/>
      <c r="Y132" s="163"/>
      <c r="Z132" s="73" t="s">
        <v>439</v>
      </c>
      <c r="AA132" s="141" t="s">
        <v>4588</v>
      </c>
      <c r="AB132" s="141" t="s">
        <v>4592</v>
      </c>
      <c r="AC132" s="141" t="s">
        <v>4589</v>
      </c>
      <c r="AD132" s="186" t="s">
        <v>4597</v>
      </c>
      <c r="AE132" s="186" t="s">
        <v>4594</v>
      </c>
      <c r="AF132" s="186" t="s">
        <v>4595</v>
      </c>
      <c r="AG132" s="186" t="s">
        <v>4596</v>
      </c>
    </row>
    <row r="133" spans="1:33" ht="30" customHeight="1">
      <c r="A133" s="266"/>
      <c r="B133" s="307"/>
      <c r="C133" s="58" t="str">
        <f t="shared" si="18"/>
        <v>1000μL移液吸头</v>
      </c>
      <c r="D133" s="54">
        <v>2111</v>
      </c>
      <c r="E133" s="55" t="s">
        <v>440</v>
      </c>
      <c r="F133" s="55" t="s">
        <v>441</v>
      </c>
      <c r="G133" s="56" t="s">
        <v>329</v>
      </c>
      <c r="H133" s="59" t="s">
        <v>25</v>
      </c>
      <c r="I133" s="57">
        <v>1</v>
      </c>
      <c r="J133" s="57">
        <v>1</v>
      </c>
      <c r="K133" s="141">
        <f>1920</f>
        <v>1920</v>
      </c>
      <c r="L133" s="141">
        <f t="shared" si="19"/>
        <v>1920</v>
      </c>
      <c r="M133" s="65" t="s">
        <v>405</v>
      </c>
      <c r="N133" s="69" t="s">
        <v>4649</v>
      </c>
      <c r="O133" s="69">
        <v>96</v>
      </c>
      <c r="P133" s="168">
        <f t="shared" si="20"/>
        <v>38.400000000000006</v>
      </c>
      <c r="Q133" s="68" t="s">
        <v>28</v>
      </c>
      <c r="R133" s="68">
        <v>4800</v>
      </c>
      <c r="S133" s="141">
        <f t="shared" si="21"/>
        <v>0.4</v>
      </c>
      <c r="T133" s="185" t="str">
        <f t="shared" si="22"/>
        <v>1000μL移液吸头：货号（2111）：ADU1000TLC，1000ul低吸附纸盒叠装，96个/层，5层/盒，10盒/箱；38.4元/层</v>
      </c>
      <c r="U133" s="222"/>
      <c r="V133" s="223"/>
      <c r="W133" s="223"/>
      <c r="X133" s="224"/>
      <c r="Y133" s="163"/>
      <c r="Z133" s="73" t="s">
        <v>442</v>
      </c>
      <c r="AA133" s="141" t="s">
        <v>4588</v>
      </c>
      <c r="AB133" s="141" t="s">
        <v>4592</v>
      </c>
      <c r="AC133" s="141" t="s">
        <v>4589</v>
      </c>
      <c r="AD133" s="186" t="s">
        <v>4597</v>
      </c>
      <c r="AE133" s="186" t="s">
        <v>4594</v>
      </c>
      <c r="AF133" s="186" t="s">
        <v>4595</v>
      </c>
      <c r="AG133" s="186" t="s">
        <v>4596</v>
      </c>
    </row>
    <row r="134" spans="1:33" ht="30" customHeight="1">
      <c r="A134" s="266"/>
      <c r="B134" s="307"/>
      <c r="C134" s="58" t="str">
        <f t="shared" si="18"/>
        <v>1000μL移液吸头</v>
      </c>
      <c r="D134" s="54">
        <v>2112</v>
      </c>
      <c r="E134" s="55" t="s">
        <v>443</v>
      </c>
      <c r="F134" s="55" t="s">
        <v>444</v>
      </c>
      <c r="G134" s="56" t="s">
        <v>329</v>
      </c>
      <c r="H134" s="59" t="s">
        <v>25</v>
      </c>
      <c r="I134" s="57">
        <v>1</v>
      </c>
      <c r="J134" s="57">
        <v>1</v>
      </c>
      <c r="K134" s="141">
        <f>1720</f>
        <v>1720</v>
      </c>
      <c r="L134" s="141">
        <f t="shared" si="19"/>
        <v>1720</v>
      </c>
      <c r="M134" s="65" t="s">
        <v>405</v>
      </c>
      <c r="N134" s="69" t="s">
        <v>4649</v>
      </c>
      <c r="O134" s="69">
        <v>96</v>
      </c>
      <c r="P134" s="168">
        <f t="shared" si="20"/>
        <v>34.4</v>
      </c>
      <c r="Q134" s="68" t="s">
        <v>28</v>
      </c>
      <c r="R134" s="68">
        <v>4800</v>
      </c>
      <c r="S134" s="141">
        <f t="shared" si="21"/>
        <v>0.35833333333333334</v>
      </c>
      <c r="T134" s="185" t="str">
        <f t="shared" si="22"/>
        <v>1000μL移液吸头：货号（2112）：ADU1000TS，1000ul无菌吸塑盒叠装，96个/层，5层/盒，10盒/箱；34.4元/层</v>
      </c>
      <c r="U134" s="222"/>
      <c r="V134" s="223"/>
      <c r="W134" s="223"/>
      <c r="X134" s="224"/>
      <c r="Y134" s="163"/>
      <c r="Z134" s="73" t="s">
        <v>445</v>
      </c>
      <c r="AA134" s="141" t="s">
        <v>4588</v>
      </c>
      <c r="AB134" s="141" t="s">
        <v>4592</v>
      </c>
      <c r="AC134" s="141" t="s">
        <v>4589</v>
      </c>
      <c r="AD134" s="186" t="s">
        <v>4597</v>
      </c>
      <c r="AE134" s="186" t="s">
        <v>4594</v>
      </c>
      <c r="AF134" s="186" t="s">
        <v>4595</v>
      </c>
      <c r="AG134" s="186" t="s">
        <v>4596</v>
      </c>
    </row>
    <row r="135" spans="1:33" ht="30" customHeight="1">
      <c r="A135" s="266"/>
      <c r="B135" s="307"/>
      <c r="C135" s="58" t="str">
        <f t="shared" si="18"/>
        <v>1000μL移液吸头</v>
      </c>
      <c r="D135" s="54">
        <v>2113</v>
      </c>
      <c r="E135" s="55" t="s">
        <v>446</v>
      </c>
      <c r="F135" s="55" t="s">
        <v>447</v>
      </c>
      <c r="G135" s="56" t="s">
        <v>329</v>
      </c>
      <c r="H135" s="59" t="s">
        <v>25</v>
      </c>
      <c r="I135" s="57">
        <v>1</v>
      </c>
      <c r="J135" s="57">
        <v>1</v>
      </c>
      <c r="K135" s="141">
        <f>1680</f>
        <v>1680</v>
      </c>
      <c r="L135" s="141">
        <f t="shared" si="19"/>
        <v>1680</v>
      </c>
      <c r="M135" s="65" t="s">
        <v>405</v>
      </c>
      <c r="N135" s="69" t="s">
        <v>4649</v>
      </c>
      <c r="O135" s="69">
        <v>96</v>
      </c>
      <c r="P135" s="168">
        <f t="shared" si="20"/>
        <v>33.599999999999994</v>
      </c>
      <c r="Q135" s="68" t="s">
        <v>28</v>
      </c>
      <c r="R135" s="68">
        <v>4800</v>
      </c>
      <c r="S135" s="141">
        <f t="shared" si="21"/>
        <v>0.35</v>
      </c>
      <c r="T135" s="185" t="str">
        <f t="shared" si="22"/>
        <v>1000μL移液吸头：货号（2113）：ADU1000TCS，1000ul无菌纸盒叠装，96个/层，5层/盒，10盒/箱；33.6元/层</v>
      </c>
      <c r="U135" s="222"/>
      <c r="V135" s="223"/>
      <c r="W135" s="223"/>
      <c r="X135" s="224"/>
      <c r="Y135" s="163"/>
      <c r="Z135" s="73" t="s">
        <v>448</v>
      </c>
      <c r="AA135" s="141" t="s">
        <v>4588</v>
      </c>
      <c r="AB135" s="141" t="s">
        <v>4592</v>
      </c>
      <c r="AC135" s="141" t="s">
        <v>4589</v>
      </c>
      <c r="AD135" s="186" t="s">
        <v>4597</v>
      </c>
      <c r="AE135" s="186" t="s">
        <v>4594</v>
      </c>
      <c r="AF135" s="186" t="s">
        <v>4595</v>
      </c>
      <c r="AG135" s="186" t="s">
        <v>4596</v>
      </c>
    </row>
    <row r="136" spans="1:33" ht="30" customHeight="1">
      <c r="A136" s="266"/>
      <c r="B136" s="307"/>
      <c r="C136" s="58" t="str">
        <f t="shared" si="18"/>
        <v>1000μL移液吸头</v>
      </c>
      <c r="D136" s="54">
        <v>2114</v>
      </c>
      <c r="E136" s="55" t="s">
        <v>449</v>
      </c>
      <c r="F136" s="55" t="s">
        <v>450</v>
      </c>
      <c r="G136" s="56" t="s">
        <v>329</v>
      </c>
      <c r="H136" s="59" t="s">
        <v>25</v>
      </c>
      <c r="I136" s="57">
        <v>1</v>
      </c>
      <c r="J136" s="57">
        <v>1</v>
      </c>
      <c r="K136" s="141">
        <f>2120</f>
        <v>2120</v>
      </c>
      <c r="L136" s="141">
        <f t="shared" si="19"/>
        <v>2120</v>
      </c>
      <c r="M136" s="65" t="s">
        <v>405</v>
      </c>
      <c r="N136" s="69" t="s">
        <v>4649</v>
      </c>
      <c r="O136" s="69">
        <v>96</v>
      </c>
      <c r="P136" s="168">
        <f t="shared" si="20"/>
        <v>42.4</v>
      </c>
      <c r="Q136" s="68" t="s">
        <v>28</v>
      </c>
      <c r="R136" s="68">
        <v>4800</v>
      </c>
      <c r="S136" s="141">
        <f t="shared" si="21"/>
        <v>0.44166666666666665</v>
      </c>
      <c r="T136" s="185" t="str">
        <f t="shared" si="22"/>
        <v>1000μL移液吸头：货号（2114）：ADU1000TLS，1000ul无菌低吸附吸塑盒叠装，96个/层，5层/盒，10盒/箱；42.4元/层</v>
      </c>
      <c r="U136" s="222"/>
      <c r="V136" s="223"/>
      <c r="W136" s="223"/>
      <c r="X136" s="224"/>
      <c r="Y136" s="163"/>
      <c r="Z136" s="73" t="s">
        <v>451</v>
      </c>
      <c r="AA136" s="141" t="s">
        <v>4588</v>
      </c>
      <c r="AB136" s="141" t="s">
        <v>4592</v>
      </c>
      <c r="AC136" s="141" t="s">
        <v>4589</v>
      </c>
      <c r="AD136" s="186" t="s">
        <v>4597</v>
      </c>
      <c r="AE136" s="186" t="s">
        <v>4594</v>
      </c>
      <c r="AF136" s="186" t="s">
        <v>4595</v>
      </c>
      <c r="AG136" s="186" t="s">
        <v>4596</v>
      </c>
    </row>
    <row r="137" spans="1:33" ht="30" customHeight="1">
      <c r="A137" s="266"/>
      <c r="B137" s="307"/>
      <c r="C137" s="58" t="str">
        <f t="shared" si="18"/>
        <v>1000μL移液吸头</v>
      </c>
      <c r="D137" s="54">
        <v>2115</v>
      </c>
      <c r="E137" s="55" t="s">
        <v>452</v>
      </c>
      <c r="F137" s="55" t="s">
        <v>453</v>
      </c>
      <c r="G137" s="56" t="s">
        <v>329</v>
      </c>
      <c r="H137" s="59" t="s">
        <v>25</v>
      </c>
      <c r="I137" s="57">
        <v>1</v>
      </c>
      <c r="J137" s="57">
        <v>1</v>
      </c>
      <c r="K137" s="141">
        <f>2080</f>
        <v>2080</v>
      </c>
      <c r="L137" s="141">
        <f t="shared" si="19"/>
        <v>2080</v>
      </c>
      <c r="M137" s="65" t="s">
        <v>405</v>
      </c>
      <c r="N137" s="69" t="s">
        <v>4649</v>
      </c>
      <c r="O137" s="69">
        <v>96</v>
      </c>
      <c r="P137" s="168">
        <f t="shared" si="20"/>
        <v>41.6</v>
      </c>
      <c r="Q137" s="68" t="s">
        <v>28</v>
      </c>
      <c r="R137" s="68">
        <v>4800</v>
      </c>
      <c r="S137" s="141">
        <f t="shared" si="21"/>
        <v>0.43333333333333335</v>
      </c>
      <c r="T137" s="185" t="str">
        <f t="shared" si="22"/>
        <v>1000μL移液吸头：货号（2115）：ADU1000TLCS，1000ul无菌低吸附纸盒叠装，96个/层，5层/盒，10盒/箱；41.6元/层</v>
      </c>
      <c r="U137" s="222"/>
      <c r="V137" s="223"/>
      <c r="W137" s="223"/>
      <c r="X137" s="224"/>
      <c r="Y137" s="163"/>
      <c r="Z137" s="73" t="s">
        <v>454</v>
      </c>
      <c r="AA137" s="141" t="s">
        <v>4588</v>
      </c>
      <c r="AB137" s="141" t="s">
        <v>4592</v>
      </c>
      <c r="AC137" s="141" t="s">
        <v>4589</v>
      </c>
      <c r="AD137" s="186" t="s">
        <v>4597</v>
      </c>
      <c r="AE137" s="186" t="s">
        <v>4594</v>
      </c>
      <c r="AF137" s="186" t="s">
        <v>4595</v>
      </c>
      <c r="AG137" s="186" t="s">
        <v>4596</v>
      </c>
    </row>
    <row r="138" spans="1:33" ht="30" hidden="1" customHeight="1">
      <c r="A138" s="266"/>
      <c r="B138" s="307"/>
      <c r="C138" s="58" t="str">
        <f t="shared" si="18"/>
        <v>1000μL移液吸头</v>
      </c>
      <c r="D138" s="61">
        <v>2116</v>
      </c>
      <c r="E138" s="159" t="s">
        <v>455</v>
      </c>
      <c r="F138" s="56" t="s">
        <v>457</v>
      </c>
      <c r="G138" s="56" t="s">
        <v>456</v>
      </c>
      <c r="H138" s="59" t="s">
        <v>25</v>
      </c>
      <c r="I138" s="57">
        <v>1</v>
      </c>
      <c r="J138" s="57">
        <v>1</v>
      </c>
      <c r="K138" s="141"/>
      <c r="L138" s="141">
        <f t="shared" si="19"/>
        <v>0</v>
      </c>
      <c r="M138" s="65" t="s">
        <v>405</v>
      </c>
      <c r="N138" s="69" t="s">
        <v>4649</v>
      </c>
      <c r="O138" s="69">
        <v>96</v>
      </c>
      <c r="P138" s="168">
        <f t="shared" si="20"/>
        <v>0</v>
      </c>
      <c r="Q138" s="68" t="s">
        <v>28</v>
      </c>
      <c r="R138" s="68">
        <v>4800</v>
      </c>
      <c r="S138" s="141">
        <f t="shared" si="21"/>
        <v>0</v>
      </c>
      <c r="T138" s="185" t="str">
        <f t="shared" si="22"/>
        <v>1000μL移液吸头：货号（2116）：ADU1000TP，塑封袋装，1000ul非无菌袋叠装，96个/层，5层/袋，10袋/箱；0元/层</v>
      </c>
      <c r="U138" s="222"/>
      <c r="V138" s="223"/>
      <c r="W138" s="223"/>
      <c r="X138" s="224"/>
      <c r="Y138" s="163"/>
      <c r="Z138" s="73" t="s">
        <v>458</v>
      </c>
      <c r="AA138" s="141" t="s">
        <v>4588</v>
      </c>
      <c r="AB138" s="141" t="s">
        <v>4592</v>
      </c>
      <c r="AC138" s="141" t="s">
        <v>4589</v>
      </c>
      <c r="AD138" s="186" t="s">
        <v>4597</v>
      </c>
      <c r="AE138" s="186" t="s">
        <v>4594</v>
      </c>
      <c r="AF138" s="186" t="s">
        <v>4595</v>
      </c>
      <c r="AG138" s="186" t="s">
        <v>4596</v>
      </c>
    </row>
    <row r="139" spans="1:33" ht="30" customHeight="1">
      <c r="A139" s="266"/>
      <c r="B139" s="307"/>
      <c r="C139" s="58" t="s">
        <v>417</v>
      </c>
      <c r="D139" s="60">
        <v>2117</v>
      </c>
      <c r="E139" s="55" t="s">
        <v>459</v>
      </c>
      <c r="F139" s="55" t="s">
        <v>4663</v>
      </c>
      <c r="G139" s="56" t="s">
        <v>141</v>
      </c>
      <c r="H139" s="59" t="s">
        <v>25</v>
      </c>
      <c r="I139" s="57">
        <v>1</v>
      </c>
      <c r="J139" s="57">
        <v>1</v>
      </c>
      <c r="K139" s="141">
        <f>2052</f>
        <v>2052</v>
      </c>
      <c r="L139" s="141">
        <f t="shared" si="19"/>
        <v>2052</v>
      </c>
      <c r="M139" s="65" t="s">
        <v>405</v>
      </c>
      <c r="N139" s="69" t="s">
        <v>44</v>
      </c>
      <c r="O139" s="69">
        <v>96</v>
      </c>
      <c r="P139" s="168">
        <f t="shared" si="20"/>
        <v>28.5</v>
      </c>
      <c r="Q139" s="68" t="s">
        <v>28</v>
      </c>
      <c r="R139" s="68">
        <v>6912</v>
      </c>
      <c r="S139" s="141">
        <f t="shared" si="21"/>
        <v>0.296875</v>
      </c>
      <c r="T139" s="185" t="str">
        <f t="shared" si="22"/>
        <v>多功能盒（1000μL移液吸头）：货号（2117）：ADU1000RSD，多功能双移液槽1000ul无菌盒装，96个/盒，18盒/中盒，4中盒/箱；28.5元/盒</v>
      </c>
      <c r="U139" s="222"/>
      <c r="V139" s="223"/>
      <c r="W139" s="223"/>
      <c r="X139" s="224"/>
      <c r="Y139" s="163"/>
      <c r="Z139" s="73" t="s">
        <v>460</v>
      </c>
      <c r="AA139" s="141" t="s">
        <v>4588</v>
      </c>
      <c r="AB139" s="141" t="s">
        <v>4592</v>
      </c>
      <c r="AC139" s="141" t="s">
        <v>4589</v>
      </c>
      <c r="AD139" s="186" t="s">
        <v>4597</v>
      </c>
      <c r="AE139" s="186" t="s">
        <v>4594</v>
      </c>
      <c r="AF139" s="186" t="s">
        <v>4595</v>
      </c>
      <c r="AG139" s="186" t="s">
        <v>4596</v>
      </c>
    </row>
    <row r="140" spans="1:33" ht="30" customHeight="1">
      <c r="A140" s="266"/>
      <c r="B140" s="307"/>
      <c r="C140" s="58" t="str">
        <f t="shared" si="18"/>
        <v>多功能盒（1000μL移液吸头）</v>
      </c>
      <c r="D140" s="60">
        <v>2118</v>
      </c>
      <c r="E140" s="55" t="s">
        <v>461</v>
      </c>
      <c r="F140" s="55" t="s">
        <v>4664</v>
      </c>
      <c r="G140" s="56" t="s">
        <v>141</v>
      </c>
      <c r="H140" s="59" t="s">
        <v>25</v>
      </c>
      <c r="I140" s="57">
        <v>1</v>
      </c>
      <c r="J140" s="57">
        <v>1</v>
      </c>
      <c r="K140" s="141">
        <f>2313</f>
        <v>2313</v>
      </c>
      <c r="L140" s="141">
        <f t="shared" si="19"/>
        <v>2313</v>
      </c>
      <c r="M140" s="65" t="s">
        <v>405</v>
      </c>
      <c r="N140" s="69" t="s">
        <v>44</v>
      </c>
      <c r="O140" s="69">
        <v>96</v>
      </c>
      <c r="P140" s="168">
        <f t="shared" si="20"/>
        <v>32.125</v>
      </c>
      <c r="Q140" s="68" t="s">
        <v>28</v>
      </c>
      <c r="R140" s="68">
        <v>6912</v>
      </c>
      <c r="S140" s="141">
        <f t="shared" si="21"/>
        <v>0.33463541666666669</v>
      </c>
      <c r="T140" s="185" t="str">
        <f t="shared" si="22"/>
        <v>多功能盒（1000μL移液吸头）：货号（2118）：ADU1000RFSD，多功能双移液槽1000ul无菌滤芯盒装，96个/盒，18盒/中盒，4中盒/箱；32.125元/盒</v>
      </c>
      <c r="U140" s="222"/>
      <c r="V140" s="223"/>
      <c r="W140" s="223"/>
      <c r="X140" s="224"/>
      <c r="Y140" s="163"/>
      <c r="Z140" s="73" t="s">
        <v>462</v>
      </c>
      <c r="AA140" s="141" t="s">
        <v>4588</v>
      </c>
      <c r="AB140" s="141" t="s">
        <v>4592</v>
      </c>
      <c r="AC140" s="141" t="s">
        <v>4589</v>
      </c>
      <c r="AD140" s="186" t="s">
        <v>4597</v>
      </c>
      <c r="AE140" s="186" t="s">
        <v>4594</v>
      </c>
      <c r="AF140" s="186" t="s">
        <v>4595</v>
      </c>
      <c r="AG140" s="186" t="s">
        <v>4596</v>
      </c>
    </row>
    <row r="141" spans="1:33" ht="30" customHeight="1">
      <c r="A141" s="266"/>
      <c r="B141" s="307"/>
      <c r="C141" s="58" t="str">
        <f t="shared" si="18"/>
        <v>多功能盒（1000μL移液吸头）</v>
      </c>
      <c r="D141" s="60">
        <v>2119</v>
      </c>
      <c r="E141" s="55" t="s">
        <v>463</v>
      </c>
      <c r="F141" s="55" t="s">
        <v>4665</v>
      </c>
      <c r="G141" s="56" t="s">
        <v>141</v>
      </c>
      <c r="H141" s="59" t="s">
        <v>25</v>
      </c>
      <c r="I141" s="57">
        <v>1</v>
      </c>
      <c r="J141" s="57">
        <v>1</v>
      </c>
      <c r="K141" s="141">
        <f>2907</f>
        <v>2907</v>
      </c>
      <c r="L141" s="141">
        <f t="shared" si="19"/>
        <v>2907</v>
      </c>
      <c r="M141" s="65" t="s">
        <v>405</v>
      </c>
      <c r="N141" s="69" t="s">
        <v>44</v>
      </c>
      <c r="O141" s="69">
        <v>96</v>
      </c>
      <c r="P141" s="168">
        <f t="shared" si="20"/>
        <v>40.375</v>
      </c>
      <c r="Q141" s="68" t="s">
        <v>28</v>
      </c>
      <c r="R141" s="68">
        <v>6912</v>
      </c>
      <c r="S141" s="141">
        <f t="shared" si="21"/>
        <v>0.42057291666666669</v>
      </c>
      <c r="T141" s="185" t="str">
        <f t="shared" si="22"/>
        <v>多功能盒（1000μL移液吸头）：货号（2119）：ADU1000RLSD，多功能双移液槽1000ul无菌低吸附盒装，96个/盒，18盒/中盒，4中盒/箱；40.375元/盒</v>
      </c>
      <c r="U141" s="222"/>
      <c r="V141" s="223"/>
      <c r="W141" s="223"/>
      <c r="X141" s="224"/>
      <c r="Y141" s="163"/>
      <c r="Z141" s="73" t="s">
        <v>464</v>
      </c>
      <c r="AA141" s="141" t="s">
        <v>4588</v>
      </c>
      <c r="AB141" s="141" t="s">
        <v>4592</v>
      </c>
      <c r="AC141" s="141" t="s">
        <v>4589</v>
      </c>
      <c r="AD141" s="186" t="s">
        <v>4597</v>
      </c>
      <c r="AE141" s="186" t="s">
        <v>4594</v>
      </c>
      <c r="AF141" s="186" t="s">
        <v>4595</v>
      </c>
      <c r="AG141" s="186" t="s">
        <v>4596</v>
      </c>
    </row>
    <row r="142" spans="1:33" ht="30" customHeight="1">
      <c r="A142" s="266"/>
      <c r="B142" s="307"/>
      <c r="C142" s="58" t="str">
        <f t="shared" si="18"/>
        <v>多功能盒（1000μL移液吸头）</v>
      </c>
      <c r="D142" s="60">
        <v>2120</v>
      </c>
      <c r="E142" s="55" t="s">
        <v>465</v>
      </c>
      <c r="F142" s="55" t="s">
        <v>4666</v>
      </c>
      <c r="G142" s="56" t="s">
        <v>141</v>
      </c>
      <c r="H142" s="59" t="s">
        <v>25</v>
      </c>
      <c r="I142" s="57">
        <v>1</v>
      </c>
      <c r="J142" s="57">
        <v>1</v>
      </c>
      <c r="K142" s="141">
        <f>3321</f>
        <v>3321</v>
      </c>
      <c r="L142" s="141">
        <f t="shared" si="19"/>
        <v>3321</v>
      </c>
      <c r="M142" s="65" t="s">
        <v>405</v>
      </c>
      <c r="N142" s="69" t="s">
        <v>44</v>
      </c>
      <c r="O142" s="69">
        <v>96</v>
      </c>
      <c r="P142" s="168">
        <f t="shared" si="20"/>
        <v>46.125</v>
      </c>
      <c r="Q142" s="68" t="s">
        <v>28</v>
      </c>
      <c r="R142" s="68">
        <v>6912</v>
      </c>
      <c r="S142" s="141">
        <f t="shared" si="21"/>
        <v>0.48046875</v>
      </c>
      <c r="T142" s="185" t="str">
        <f t="shared" si="22"/>
        <v>多功能盒（1000μL移液吸头）：货号（2120）：ADU1000RLFSD，多功能双移液槽1000ul无菌滤芯低吸附盒装，96个/盒，18盒/中盒，4中盒/箱；46.125元/盒</v>
      </c>
      <c r="U142" s="222"/>
      <c r="V142" s="223"/>
      <c r="W142" s="223"/>
      <c r="X142" s="224"/>
      <c r="Y142" s="163"/>
      <c r="Z142" s="73" t="s">
        <v>466</v>
      </c>
      <c r="AA142" s="141" t="s">
        <v>4588</v>
      </c>
      <c r="AB142" s="141" t="s">
        <v>4592</v>
      </c>
      <c r="AC142" s="141" t="s">
        <v>4589</v>
      </c>
      <c r="AD142" s="186" t="s">
        <v>4597</v>
      </c>
      <c r="AE142" s="186" t="s">
        <v>4594</v>
      </c>
      <c r="AF142" s="186" t="s">
        <v>4595</v>
      </c>
      <c r="AG142" s="186" t="s">
        <v>4596</v>
      </c>
    </row>
    <row r="143" spans="1:33" ht="30" customHeight="1">
      <c r="A143" s="266"/>
      <c r="B143" s="307"/>
      <c r="C143" s="58" t="s">
        <v>467</v>
      </c>
      <c r="D143" s="54">
        <v>2200</v>
      </c>
      <c r="E143" s="55" t="s">
        <v>468</v>
      </c>
      <c r="F143" s="55" t="s">
        <v>469</v>
      </c>
      <c r="G143" s="56" t="s">
        <v>24</v>
      </c>
      <c r="H143" s="59" t="s">
        <v>25</v>
      </c>
      <c r="I143" s="57">
        <v>1</v>
      </c>
      <c r="J143" s="57">
        <v>1</v>
      </c>
      <c r="K143" s="141">
        <f>660</f>
        <v>660</v>
      </c>
      <c r="L143" s="141">
        <f t="shared" si="19"/>
        <v>660</v>
      </c>
      <c r="M143" s="65" t="s">
        <v>405</v>
      </c>
      <c r="N143" s="66" t="s">
        <v>27</v>
      </c>
      <c r="O143" s="66">
        <v>1000</v>
      </c>
      <c r="P143" s="168">
        <f t="shared" si="20"/>
        <v>132</v>
      </c>
      <c r="Q143" s="68" t="s">
        <v>28</v>
      </c>
      <c r="R143" s="68">
        <v>5000</v>
      </c>
      <c r="S143" s="141">
        <f t="shared" si="21"/>
        <v>0.13200000000000001</v>
      </c>
      <c r="T143" s="185" t="str">
        <f t="shared" si="22"/>
        <v>1000μL蓝色移液吸头：货号（2200）：ADU1000YB，1000ul蓝色袋装，  1000个/袋，5袋/箱；132元/袋</v>
      </c>
      <c r="U143" s="222"/>
      <c r="V143" s="223"/>
      <c r="W143" s="223"/>
      <c r="X143" s="224"/>
      <c r="Y143" s="163"/>
      <c r="Z143" s="73" t="s">
        <v>470</v>
      </c>
      <c r="AA143" s="141" t="s">
        <v>4588</v>
      </c>
      <c r="AB143" s="141" t="s">
        <v>4592</v>
      </c>
      <c r="AC143" s="141" t="s">
        <v>4589</v>
      </c>
      <c r="AD143" s="186" t="s">
        <v>4597</v>
      </c>
      <c r="AE143" s="186" t="s">
        <v>4594</v>
      </c>
      <c r="AF143" s="186" t="s">
        <v>4595</v>
      </c>
      <c r="AG143" s="186" t="s">
        <v>4596</v>
      </c>
    </row>
    <row r="144" spans="1:33" ht="30" hidden="1" customHeight="1">
      <c r="A144" s="266"/>
      <c r="B144" s="307"/>
      <c r="C144" s="58" t="str">
        <f t="shared" ref="C144:C163" si="23">C143</f>
        <v>1000μL蓝色移液吸头</v>
      </c>
      <c r="D144" s="54">
        <v>2201</v>
      </c>
      <c r="E144" s="159" t="s">
        <v>471</v>
      </c>
      <c r="F144" s="56" t="s">
        <v>472</v>
      </c>
      <c r="G144" s="56" t="s">
        <v>24</v>
      </c>
      <c r="H144" s="59" t="s">
        <v>25</v>
      </c>
      <c r="I144" s="57">
        <v>1</v>
      </c>
      <c r="J144" s="57">
        <v>1</v>
      </c>
      <c r="K144" s="141"/>
      <c r="L144" s="141">
        <f t="shared" si="19"/>
        <v>0</v>
      </c>
      <c r="M144" s="65" t="s">
        <v>405</v>
      </c>
      <c r="N144" s="66" t="s">
        <v>27</v>
      </c>
      <c r="O144" s="66">
        <v>1000</v>
      </c>
      <c r="P144" s="168">
        <f t="shared" si="20"/>
        <v>0</v>
      </c>
      <c r="Q144" s="68" t="s">
        <v>28</v>
      </c>
      <c r="R144" s="68">
        <v>5000</v>
      </c>
      <c r="S144" s="141">
        <f t="shared" si="21"/>
        <v>0</v>
      </c>
      <c r="T144" s="185" t="str">
        <f t="shared" si="22"/>
        <v>1000μL蓝色移液吸头：货号（2201）：ADU1000YBF，1000ul蓝色滤芯袋装，  1000个/袋，5袋/箱；0元/袋</v>
      </c>
      <c r="U144" s="222"/>
      <c r="V144" s="223"/>
      <c r="W144" s="223"/>
      <c r="X144" s="224"/>
      <c r="Y144" s="163"/>
      <c r="Z144" s="73" t="s">
        <v>473</v>
      </c>
      <c r="AA144" s="141" t="s">
        <v>4588</v>
      </c>
      <c r="AB144" s="141" t="s">
        <v>4592</v>
      </c>
      <c r="AC144" s="141" t="s">
        <v>4589</v>
      </c>
      <c r="AD144" s="186" t="s">
        <v>4597</v>
      </c>
      <c r="AE144" s="186" t="s">
        <v>4594</v>
      </c>
      <c r="AF144" s="186" t="s">
        <v>4595</v>
      </c>
      <c r="AG144" s="186" t="s">
        <v>4596</v>
      </c>
    </row>
    <row r="145" spans="1:33" ht="30" hidden="1" customHeight="1">
      <c r="A145" s="266"/>
      <c r="B145" s="307"/>
      <c r="C145" s="58" t="str">
        <f t="shared" si="23"/>
        <v>1000μL蓝色移液吸头</v>
      </c>
      <c r="D145" s="54">
        <v>2202</v>
      </c>
      <c r="E145" s="159" t="s">
        <v>474</v>
      </c>
      <c r="F145" s="56" t="s">
        <v>475</v>
      </c>
      <c r="G145" s="56" t="s">
        <v>24</v>
      </c>
      <c r="H145" s="59" t="s">
        <v>25</v>
      </c>
      <c r="I145" s="57">
        <v>1</v>
      </c>
      <c r="J145" s="57">
        <v>1</v>
      </c>
      <c r="K145" s="141"/>
      <c r="L145" s="141">
        <f t="shared" si="19"/>
        <v>0</v>
      </c>
      <c r="M145" s="65" t="s">
        <v>405</v>
      </c>
      <c r="N145" s="66" t="s">
        <v>27</v>
      </c>
      <c r="O145" s="66">
        <v>1000</v>
      </c>
      <c r="P145" s="168">
        <f t="shared" si="20"/>
        <v>0</v>
      </c>
      <c r="Q145" s="68" t="s">
        <v>28</v>
      </c>
      <c r="R145" s="68">
        <v>5000</v>
      </c>
      <c r="S145" s="141">
        <f t="shared" si="21"/>
        <v>0</v>
      </c>
      <c r="T145" s="185" t="str">
        <f t="shared" si="22"/>
        <v>1000μL蓝色移液吸头：货号（2202）：ADU1000YBL，1000ul蓝色低吸附袋装，  1000个/袋，5袋/箱；0元/袋</v>
      </c>
      <c r="U145" s="222"/>
      <c r="V145" s="223"/>
      <c r="W145" s="223"/>
      <c r="X145" s="224"/>
      <c r="Y145" s="163"/>
      <c r="Z145" s="73" t="s">
        <v>476</v>
      </c>
      <c r="AA145" s="141" t="s">
        <v>4588</v>
      </c>
      <c r="AB145" s="141" t="s">
        <v>4592</v>
      </c>
      <c r="AC145" s="141" t="s">
        <v>4589</v>
      </c>
      <c r="AD145" s="186" t="s">
        <v>4597</v>
      </c>
      <c r="AE145" s="186" t="s">
        <v>4594</v>
      </c>
      <c r="AF145" s="186" t="s">
        <v>4595</v>
      </c>
      <c r="AG145" s="186" t="s">
        <v>4596</v>
      </c>
    </row>
    <row r="146" spans="1:33" ht="30" hidden="1" customHeight="1">
      <c r="A146" s="266"/>
      <c r="B146" s="307"/>
      <c r="C146" s="58" t="str">
        <f t="shared" si="23"/>
        <v>1000μL蓝色移液吸头</v>
      </c>
      <c r="D146" s="54">
        <v>2203</v>
      </c>
      <c r="E146" s="159" t="s">
        <v>477</v>
      </c>
      <c r="F146" s="56" t="s">
        <v>478</v>
      </c>
      <c r="G146" s="56" t="s">
        <v>24</v>
      </c>
      <c r="H146" s="59" t="s">
        <v>25</v>
      </c>
      <c r="I146" s="57">
        <v>1</v>
      </c>
      <c r="J146" s="57">
        <v>1</v>
      </c>
      <c r="K146" s="141"/>
      <c r="L146" s="141">
        <f t="shared" si="19"/>
        <v>0</v>
      </c>
      <c r="M146" s="65" t="s">
        <v>405</v>
      </c>
      <c r="N146" s="66" t="s">
        <v>27</v>
      </c>
      <c r="O146" s="66">
        <v>1000</v>
      </c>
      <c r="P146" s="168">
        <f t="shared" si="20"/>
        <v>0</v>
      </c>
      <c r="Q146" s="68" t="s">
        <v>28</v>
      </c>
      <c r="R146" s="68">
        <v>5000</v>
      </c>
      <c r="S146" s="141">
        <f t="shared" si="21"/>
        <v>0</v>
      </c>
      <c r="T146" s="185" t="str">
        <f t="shared" si="22"/>
        <v>1000μL蓝色移液吸头：货号（2203）：ADU1000YBLF，1000ul蓝色滤芯低吸附袋装，  1000个/袋，5袋/箱；0元/袋</v>
      </c>
      <c r="U146" s="222"/>
      <c r="V146" s="223"/>
      <c r="W146" s="223"/>
      <c r="X146" s="224"/>
      <c r="Y146" s="163"/>
      <c r="Z146" s="73" t="s">
        <v>479</v>
      </c>
      <c r="AA146" s="141" t="s">
        <v>4588</v>
      </c>
      <c r="AB146" s="141" t="s">
        <v>4592</v>
      </c>
      <c r="AC146" s="141" t="s">
        <v>4589</v>
      </c>
      <c r="AD146" s="186" t="s">
        <v>4597</v>
      </c>
      <c r="AE146" s="186" t="s">
        <v>4594</v>
      </c>
      <c r="AF146" s="186" t="s">
        <v>4595</v>
      </c>
      <c r="AG146" s="186" t="s">
        <v>4596</v>
      </c>
    </row>
    <row r="147" spans="1:33" ht="30" hidden="1" customHeight="1">
      <c r="A147" s="266"/>
      <c r="B147" s="307"/>
      <c r="C147" s="58" t="s">
        <v>480</v>
      </c>
      <c r="D147" s="60">
        <v>2204</v>
      </c>
      <c r="E147" s="159" t="s">
        <v>481</v>
      </c>
      <c r="F147" s="56" t="s">
        <v>482</v>
      </c>
      <c r="G147" s="56" t="s">
        <v>419</v>
      </c>
      <c r="H147" s="59" t="s">
        <v>25</v>
      </c>
      <c r="I147" s="57">
        <v>1</v>
      </c>
      <c r="J147" s="57">
        <v>1</v>
      </c>
      <c r="K147" s="141"/>
      <c r="L147" s="141">
        <f t="shared" si="19"/>
        <v>0</v>
      </c>
      <c r="M147" s="65" t="s">
        <v>405</v>
      </c>
      <c r="N147" s="69" t="s">
        <v>44</v>
      </c>
      <c r="O147" s="69">
        <v>96</v>
      </c>
      <c r="P147" s="168">
        <f t="shared" si="20"/>
        <v>0</v>
      </c>
      <c r="Q147" s="68" t="s">
        <v>28</v>
      </c>
      <c r="R147" s="68">
        <v>4608</v>
      </c>
      <c r="S147" s="141">
        <f t="shared" si="21"/>
        <v>0</v>
      </c>
      <c r="T147" s="185" t="str">
        <f t="shared" si="22"/>
        <v>多功能盒（1000μL蓝色移液吸头）：货号（2204）：ADU1000YRS，多功能1000ul蓝色无菌盒装，96个/盒，12盒/中盒，4中盒/箱；0元/盒</v>
      </c>
      <c r="U147" s="222"/>
      <c r="V147" s="223"/>
      <c r="W147" s="223"/>
      <c r="X147" s="224"/>
      <c r="Y147" s="163"/>
      <c r="Z147" s="73" t="s">
        <v>483</v>
      </c>
      <c r="AA147" s="141" t="s">
        <v>4588</v>
      </c>
      <c r="AB147" s="141" t="s">
        <v>4592</v>
      </c>
      <c r="AC147" s="141" t="s">
        <v>4589</v>
      </c>
      <c r="AD147" s="186" t="s">
        <v>4597</v>
      </c>
      <c r="AE147" s="186" t="s">
        <v>4594</v>
      </c>
      <c r="AF147" s="186" t="s">
        <v>4595</v>
      </c>
      <c r="AG147" s="186" t="s">
        <v>4596</v>
      </c>
    </row>
    <row r="148" spans="1:33" ht="30" hidden="1" customHeight="1">
      <c r="A148" s="266"/>
      <c r="B148" s="307"/>
      <c r="C148" s="58" t="str">
        <f t="shared" si="23"/>
        <v>多功能盒（1000μL蓝色移液吸头）</v>
      </c>
      <c r="D148" s="60">
        <v>2205</v>
      </c>
      <c r="E148" s="159" t="s">
        <v>484</v>
      </c>
      <c r="F148" s="56" t="s">
        <v>485</v>
      </c>
      <c r="G148" s="56" t="s">
        <v>419</v>
      </c>
      <c r="H148" s="59" t="s">
        <v>25</v>
      </c>
      <c r="I148" s="57">
        <v>1</v>
      </c>
      <c r="J148" s="57">
        <v>1</v>
      </c>
      <c r="K148" s="141"/>
      <c r="L148" s="141">
        <f t="shared" si="19"/>
        <v>0</v>
      </c>
      <c r="M148" s="65" t="s">
        <v>405</v>
      </c>
      <c r="N148" s="69" t="s">
        <v>44</v>
      </c>
      <c r="O148" s="69">
        <v>96</v>
      </c>
      <c r="P148" s="168">
        <f t="shared" si="20"/>
        <v>0</v>
      </c>
      <c r="Q148" s="68" t="s">
        <v>28</v>
      </c>
      <c r="R148" s="68">
        <v>4608</v>
      </c>
      <c r="S148" s="141">
        <f t="shared" si="21"/>
        <v>0</v>
      </c>
      <c r="T148" s="185" t="str">
        <f t="shared" si="22"/>
        <v>多功能盒（1000μL蓝色移液吸头）：货号（2205）：ADU1000YRFS，多功能1000ul蓝色无菌滤芯盒装，96个/盒，12盒/中盒，4中盒/箱；0元/盒</v>
      </c>
      <c r="U148" s="222"/>
      <c r="V148" s="223"/>
      <c r="W148" s="223"/>
      <c r="X148" s="224"/>
      <c r="Y148" s="163"/>
      <c r="Z148" s="73" t="s">
        <v>486</v>
      </c>
      <c r="AA148" s="141" t="s">
        <v>4588</v>
      </c>
      <c r="AB148" s="141" t="s">
        <v>4592</v>
      </c>
      <c r="AC148" s="141" t="s">
        <v>4589</v>
      </c>
      <c r="AD148" s="186" t="s">
        <v>4597</v>
      </c>
      <c r="AE148" s="186" t="s">
        <v>4594</v>
      </c>
      <c r="AF148" s="186" t="s">
        <v>4595</v>
      </c>
      <c r="AG148" s="186" t="s">
        <v>4596</v>
      </c>
    </row>
    <row r="149" spans="1:33" ht="30" hidden="1" customHeight="1">
      <c r="A149" s="266"/>
      <c r="B149" s="307"/>
      <c r="C149" s="58" t="str">
        <f t="shared" si="23"/>
        <v>多功能盒（1000μL蓝色移液吸头）</v>
      </c>
      <c r="D149" s="60">
        <v>2206</v>
      </c>
      <c r="E149" s="159" t="s">
        <v>487</v>
      </c>
      <c r="F149" s="56" t="s">
        <v>488</v>
      </c>
      <c r="G149" s="56" t="s">
        <v>419</v>
      </c>
      <c r="H149" s="59" t="s">
        <v>25</v>
      </c>
      <c r="I149" s="57">
        <v>1</v>
      </c>
      <c r="J149" s="57">
        <v>1</v>
      </c>
      <c r="K149" s="141"/>
      <c r="L149" s="141">
        <f t="shared" si="19"/>
        <v>0</v>
      </c>
      <c r="M149" s="65" t="s">
        <v>405</v>
      </c>
      <c r="N149" s="69" t="s">
        <v>44</v>
      </c>
      <c r="O149" s="69">
        <v>96</v>
      </c>
      <c r="P149" s="168">
        <f t="shared" si="20"/>
        <v>0</v>
      </c>
      <c r="Q149" s="68" t="s">
        <v>28</v>
      </c>
      <c r="R149" s="68">
        <v>4608</v>
      </c>
      <c r="S149" s="141">
        <f t="shared" si="21"/>
        <v>0</v>
      </c>
      <c r="T149" s="185" t="str">
        <f t="shared" si="22"/>
        <v>多功能盒（1000μL蓝色移液吸头）：货号（2206）：ADU1000YRLS，多功能1000ul蓝色无菌低吸附盒装，96个/盒，12盒/中盒，4中盒/箱；0元/盒</v>
      </c>
      <c r="U149" s="222"/>
      <c r="V149" s="223"/>
      <c r="W149" s="223"/>
      <c r="X149" s="224"/>
      <c r="Y149" s="163"/>
      <c r="Z149" s="73" t="s">
        <v>489</v>
      </c>
      <c r="AA149" s="141" t="s">
        <v>4588</v>
      </c>
      <c r="AB149" s="141" t="s">
        <v>4592</v>
      </c>
      <c r="AC149" s="141" t="s">
        <v>4589</v>
      </c>
      <c r="AD149" s="186" t="s">
        <v>4597</v>
      </c>
      <c r="AE149" s="186" t="s">
        <v>4594</v>
      </c>
      <c r="AF149" s="186" t="s">
        <v>4595</v>
      </c>
      <c r="AG149" s="186" t="s">
        <v>4596</v>
      </c>
    </row>
    <row r="150" spans="1:33" ht="30" hidden="1" customHeight="1">
      <c r="A150" s="266"/>
      <c r="B150" s="307"/>
      <c r="C150" s="58" t="str">
        <f t="shared" si="23"/>
        <v>多功能盒（1000μL蓝色移液吸头）</v>
      </c>
      <c r="D150" s="60">
        <v>2207</v>
      </c>
      <c r="E150" s="159" t="s">
        <v>490</v>
      </c>
      <c r="F150" s="56" t="s">
        <v>491</v>
      </c>
      <c r="G150" s="56" t="s">
        <v>419</v>
      </c>
      <c r="H150" s="59" t="s">
        <v>25</v>
      </c>
      <c r="I150" s="57">
        <v>1</v>
      </c>
      <c r="J150" s="57">
        <v>1</v>
      </c>
      <c r="K150" s="141"/>
      <c r="L150" s="141">
        <f t="shared" si="19"/>
        <v>0</v>
      </c>
      <c r="M150" s="65" t="s">
        <v>405</v>
      </c>
      <c r="N150" s="69" t="s">
        <v>44</v>
      </c>
      <c r="O150" s="69">
        <v>96</v>
      </c>
      <c r="P150" s="168">
        <f t="shared" si="20"/>
        <v>0</v>
      </c>
      <c r="Q150" s="68" t="s">
        <v>28</v>
      </c>
      <c r="R150" s="68">
        <v>4608</v>
      </c>
      <c r="S150" s="141">
        <f t="shared" si="21"/>
        <v>0</v>
      </c>
      <c r="T150" s="185" t="str">
        <f t="shared" si="22"/>
        <v>多功能盒（1000μL蓝色移液吸头）：货号（2207）：ADU1000YRLFS，多功能1000ul蓝色无菌滤芯低吸附盒装，96个/盒，12盒/中盒，4中盒/箱；0元/盒</v>
      </c>
      <c r="U150" s="222"/>
      <c r="V150" s="223"/>
      <c r="W150" s="223"/>
      <c r="X150" s="224"/>
      <c r="Y150" s="163"/>
      <c r="Z150" s="73" t="s">
        <v>492</v>
      </c>
      <c r="AA150" s="141" t="s">
        <v>4588</v>
      </c>
      <c r="AB150" s="141" t="s">
        <v>4592</v>
      </c>
      <c r="AC150" s="141" t="s">
        <v>4589</v>
      </c>
      <c r="AD150" s="186" t="s">
        <v>4597</v>
      </c>
      <c r="AE150" s="186" t="s">
        <v>4594</v>
      </c>
      <c r="AF150" s="186" t="s">
        <v>4595</v>
      </c>
      <c r="AG150" s="186" t="s">
        <v>4596</v>
      </c>
    </row>
    <row r="151" spans="1:33" ht="30" customHeight="1">
      <c r="A151" s="266"/>
      <c r="B151" s="307"/>
      <c r="C151" s="58" t="str">
        <f>C143</f>
        <v>1000μL蓝色移液吸头</v>
      </c>
      <c r="D151" s="54">
        <v>2208</v>
      </c>
      <c r="E151" s="55" t="s">
        <v>493</v>
      </c>
      <c r="F151" s="55" t="s">
        <v>494</v>
      </c>
      <c r="G151" s="56" t="s">
        <v>329</v>
      </c>
      <c r="H151" s="59" t="s">
        <v>25</v>
      </c>
      <c r="I151" s="57">
        <v>1</v>
      </c>
      <c r="J151" s="57">
        <v>1</v>
      </c>
      <c r="K151" s="141">
        <f>1680</f>
        <v>1680</v>
      </c>
      <c r="L151" s="141">
        <f t="shared" si="19"/>
        <v>1680</v>
      </c>
      <c r="M151" s="65" t="s">
        <v>405</v>
      </c>
      <c r="N151" s="69" t="s">
        <v>4649</v>
      </c>
      <c r="O151" s="69">
        <v>96</v>
      </c>
      <c r="P151" s="168">
        <f t="shared" si="20"/>
        <v>33.599999999999994</v>
      </c>
      <c r="Q151" s="68" t="s">
        <v>28</v>
      </c>
      <c r="R151" s="68">
        <v>4800</v>
      </c>
      <c r="S151" s="141">
        <f t="shared" si="21"/>
        <v>0.35</v>
      </c>
      <c r="T151" s="185" t="str">
        <f t="shared" si="22"/>
        <v>1000μL蓝色移液吸头：货号（2208）：ADU1000YT，1000ul蓝色吸塑盒叠装，96个/层，5层/盒，10盒/箱；33.6元/层</v>
      </c>
      <c r="U151" s="222"/>
      <c r="V151" s="223"/>
      <c r="W151" s="223"/>
      <c r="X151" s="224"/>
      <c r="Y151" s="163"/>
      <c r="Z151" s="73" t="s">
        <v>495</v>
      </c>
      <c r="AA151" s="141" t="s">
        <v>4588</v>
      </c>
      <c r="AB151" s="141" t="s">
        <v>4592</v>
      </c>
      <c r="AC151" s="141" t="s">
        <v>4589</v>
      </c>
      <c r="AD151" s="186" t="s">
        <v>4597</v>
      </c>
      <c r="AE151" s="186" t="s">
        <v>4594</v>
      </c>
      <c r="AF151" s="186" t="s">
        <v>4595</v>
      </c>
      <c r="AG151" s="186" t="s">
        <v>4596</v>
      </c>
    </row>
    <row r="152" spans="1:33" ht="30" customHeight="1">
      <c r="A152" s="266"/>
      <c r="B152" s="307"/>
      <c r="C152" s="58" t="str">
        <f t="shared" si="23"/>
        <v>1000μL蓝色移液吸头</v>
      </c>
      <c r="D152" s="54">
        <v>2209</v>
      </c>
      <c r="E152" s="55" t="s">
        <v>496</v>
      </c>
      <c r="F152" s="55" t="s">
        <v>497</v>
      </c>
      <c r="G152" s="56" t="s">
        <v>329</v>
      </c>
      <c r="H152" s="59" t="s">
        <v>25</v>
      </c>
      <c r="I152" s="57">
        <v>1</v>
      </c>
      <c r="J152" s="57">
        <v>1</v>
      </c>
      <c r="K152" s="141">
        <f>1640</f>
        <v>1640</v>
      </c>
      <c r="L152" s="141">
        <f t="shared" si="19"/>
        <v>1640</v>
      </c>
      <c r="M152" s="65" t="s">
        <v>405</v>
      </c>
      <c r="N152" s="69" t="s">
        <v>4649</v>
      </c>
      <c r="O152" s="69">
        <v>96</v>
      </c>
      <c r="P152" s="168">
        <f t="shared" si="20"/>
        <v>32.799999999999997</v>
      </c>
      <c r="Q152" s="68" t="s">
        <v>28</v>
      </c>
      <c r="R152" s="68">
        <v>4800</v>
      </c>
      <c r="S152" s="141">
        <f t="shared" si="21"/>
        <v>0.34166666666666667</v>
      </c>
      <c r="T152" s="185" t="str">
        <f t="shared" si="22"/>
        <v>1000μL蓝色移液吸头：货号（2209）：ADU1000YTC，1000ul蓝色纸盒叠装，96个/层，5层/盒，10盒/箱；32.8元/层</v>
      </c>
      <c r="U152" s="222"/>
      <c r="V152" s="223"/>
      <c r="W152" s="223"/>
      <c r="X152" s="224"/>
      <c r="Y152" s="163"/>
      <c r="Z152" s="73" t="s">
        <v>498</v>
      </c>
      <c r="AA152" s="141" t="s">
        <v>4588</v>
      </c>
      <c r="AB152" s="141" t="s">
        <v>4592</v>
      </c>
      <c r="AC152" s="141" t="s">
        <v>4589</v>
      </c>
      <c r="AD152" s="186" t="s">
        <v>4597</v>
      </c>
      <c r="AE152" s="186" t="s">
        <v>4594</v>
      </c>
      <c r="AF152" s="186" t="s">
        <v>4595</v>
      </c>
      <c r="AG152" s="186" t="s">
        <v>4596</v>
      </c>
    </row>
    <row r="153" spans="1:33" ht="30" customHeight="1">
      <c r="A153" s="266"/>
      <c r="B153" s="307"/>
      <c r="C153" s="58" t="str">
        <f t="shared" si="23"/>
        <v>1000μL蓝色移液吸头</v>
      </c>
      <c r="D153" s="54">
        <v>2210</v>
      </c>
      <c r="E153" s="55" t="s">
        <v>499</v>
      </c>
      <c r="F153" s="55" t="s">
        <v>500</v>
      </c>
      <c r="G153" s="56" t="s">
        <v>329</v>
      </c>
      <c r="H153" s="59" t="s">
        <v>25</v>
      </c>
      <c r="I153" s="57">
        <v>1</v>
      </c>
      <c r="J153" s="57">
        <v>1</v>
      </c>
      <c r="K153" s="141">
        <f>2080</f>
        <v>2080</v>
      </c>
      <c r="L153" s="141">
        <f t="shared" si="19"/>
        <v>2080</v>
      </c>
      <c r="M153" s="65" t="s">
        <v>405</v>
      </c>
      <c r="N153" s="69" t="s">
        <v>4649</v>
      </c>
      <c r="O153" s="69">
        <v>96</v>
      </c>
      <c r="P153" s="168">
        <f t="shared" si="20"/>
        <v>41.6</v>
      </c>
      <c r="Q153" s="68" t="s">
        <v>28</v>
      </c>
      <c r="R153" s="68">
        <v>4800</v>
      </c>
      <c r="S153" s="141">
        <f t="shared" si="21"/>
        <v>0.43333333333333335</v>
      </c>
      <c r="T153" s="185" t="str">
        <f t="shared" si="22"/>
        <v>1000μL蓝色移液吸头：货号（2210）：ADU1000YTL，1000ul蓝色低吸附吸塑盒叠装，96个/层，5层/盒，10盒/箱；41.6元/层</v>
      </c>
      <c r="U153" s="222"/>
      <c r="V153" s="223"/>
      <c r="W153" s="223"/>
      <c r="X153" s="224"/>
      <c r="Y153" s="163"/>
      <c r="Z153" s="73" t="s">
        <v>501</v>
      </c>
      <c r="AA153" s="141" t="s">
        <v>4588</v>
      </c>
      <c r="AB153" s="141" t="s">
        <v>4592</v>
      </c>
      <c r="AC153" s="141" t="s">
        <v>4589</v>
      </c>
      <c r="AD153" s="186" t="s">
        <v>4597</v>
      </c>
      <c r="AE153" s="186" t="s">
        <v>4594</v>
      </c>
      <c r="AF153" s="186" t="s">
        <v>4595</v>
      </c>
      <c r="AG153" s="186" t="s">
        <v>4596</v>
      </c>
    </row>
    <row r="154" spans="1:33" ht="30" customHeight="1">
      <c r="A154" s="266"/>
      <c r="B154" s="307"/>
      <c r="C154" s="58" t="str">
        <f t="shared" si="23"/>
        <v>1000μL蓝色移液吸头</v>
      </c>
      <c r="D154" s="54">
        <v>2211</v>
      </c>
      <c r="E154" s="55" t="s">
        <v>502</v>
      </c>
      <c r="F154" s="55" t="s">
        <v>503</v>
      </c>
      <c r="G154" s="56" t="s">
        <v>329</v>
      </c>
      <c r="H154" s="59" t="s">
        <v>25</v>
      </c>
      <c r="I154" s="57">
        <v>1</v>
      </c>
      <c r="J154" s="57">
        <v>1</v>
      </c>
      <c r="K154" s="141">
        <f>1920</f>
        <v>1920</v>
      </c>
      <c r="L154" s="141">
        <f t="shared" si="19"/>
        <v>1920</v>
      </c>
      <c r="M154" s="65" t="s">
        <v>405</v>
      </c>
      <c r="N154" s="69" t="s">
        <v>4649</v>
      </c>
      <c r="O154" s="69">
        <v>96</v>
      </c>
      <c r="P154" s="168">
        <f t="shared" si="20"/>
        <v>38.400000000000006</v>
      </c>
      <c r="Q154" s="68" t="s">
        <v>28</v>
      </c>
      <c r="R154" s="68">
        <v>4800</v>
      </c>
      <c r="S154" s="141">
        <f t="shared" si="21"/>
        <v>0.4</v>
      </c>
      <c r="T154" s="185" t="str">
        <f t="shared" si="22"/>
        <v>1000μL蓝色移液吸头：货号（2211）：ADU1000YTLC，1000ul蓝色低吸附纸盒叠装，96个/层，5层/盒，10盒/箱；38.4元/层</v>
      </c>
      <c r="U154" s="222"/>
      <c r="V154" s="223"/>
      <c r="W154" s="223"/>
      <c r="X154" s="224"/>
      <c r="Y154" s="163"/>
      <c r="Z154" s="73" t="s">
        <v>504</v>
      </c>
      <c r="AA154" s="141" t="s">
        <v>4588</v>
      </c>
      <c r="AB154" s="141" t="s">
        <v>4592</v>
      </c>
      <c r="AC154" s="141" t="s">
        <v>4589</v>
      </c>
      <c r="AD154" s="186" t="s">
        <v>4597</v>
      </c>
      <c r="AE154" s="186" t="s">
        <v>4594</v>
      </c>
      <c r="AF154" s="186" t="s">
        <v>4595</v>
      </c>
      <c r="AG154" s="186" t="s">
        <v>4596</v>
      </c>
    </row>
    <row r="155" spans="1:33" ht="30" customHeight="1">
      <c r="A155" s="266"/>
      <c r="B155" s="307"/>
      <c r="C155" s="58" t="str">
        <f t="shared" si="23"/>
        <v>1000μL蓝色移液吸头</v>
      </c>
      <c r="D155" s="54">
        <v>2212</v>
      </c>
      <c r="E155" s="55" t="s">
        <v>505</v>
      </c>
      <c r="F155" s="55" t="s">
        <v>506</v>
      </c>
      <c r="G155" s="56" t="s">
        <v>329</v>
      </c>
      <c r="H155" s="59" t="s">
        <v>25</v>
      </c>
      <c r="I155" s="57">
        <v>1</v>
      </c>
      <c r="J155" s="57">
        <v>1</v>
      </c>
      <c r="K155" s="141">
        <f>1720</f>
        <v>1720</v>
      </c>
      <c r="L155" s="141">
        <f t="shared" si="19"/>
        <v>1720</v>
      </c>
      <c r="M155" s="65" t="s">
        <v>405</v>
      </c>
      <c r="N155" s="69" t="s">
        <v>4649</v>
      </c>
      <c r="O155" s="69">
        <v>96</v>
      </c>
      <c r="P155" s="168">
        <f t="shared" si="20"/>
        <v>34.4</v>
      </c>
      <c r="Q155" s="68" t="s">
        <v>28</v>
      </c>
      <c r="R155" s="68">
        <v>4800</v>
      </c>
      <c r="S155" s="141">
        <f t="shared" si="21"/>
        <v>0.35833333333333334</v>
      </c>
      <c r="T155" s="185" t="str">
        <f t="shared" si="22"/>
        <v>1000μL蓝色移液吸头：货号（2212）：ADU1000YTS，1000ul蓝色无菌吸塑盒叠装，96个/层，5层/盒，10盒/箱；34.4元/层</v>
      </c>
      <c r="U155" s="222"/>
      <c r="V155" s="223"/>
      <c r="W155" s="223"/>
      <c r="X155" s="224"/>
      <c r="Y155" s="163"/>
      <c r="Z155" s="73" t="s">
        <v>507</v>
      </c>
      <c r="AA155" s="141" t="s">
        <v>4588</v>
      </c>
      <c r="AB155" s="141" t="s">
        <v>4592</v>
      </c>
      <c r="AC155" s="141" t="s">
        <v>4589</v>
      </c>
      <c r="AD155" s="186" t="s">
        <v>4597</v>
      </c>
      <c r="AE155" s="186" t="s">
        <v>4594</v>
      </c>
      <c r="AF155" s="186" t="s">
        <v>4595</v>
      </c>
      <c r="AG155" s="186" t="s">
        <v>4596</v>
      </c>
    </row>
    <row r="156" spans="1:33" ht="30" customHeight="1">
      <c r="A156" s="266"/>
      <c r="B156" s="307"/>
      <c r="C156" s="58" t="str">
        <f t="shared" si="23"/>
        <v>1000μL蓝色移液吸头</v>
      </c>
      <c r="D156" s="54">
        <v>2213</v>
      </c>
      <c r="E156" s="55" t="s">
        <v>508</v>
      </c>
      <c r="F156" s="55" t="s">
        <v>509</v>
      </c>
      <c r="G156" s="56" t="s">
        <v>329</v>
      </c>
      <c r="H156" s="59" t="s">
        <v>25</v>
      </c>
      <c r="I156" s="57">
        <v>1</v>
      </c>
      <c r="J156" s="57">
        <v>1</v>
      </c>
      <c r="K156" s="141">
        <f>1680</f>
        <v>1680</v>
      </c>
      <c r="L156" s="141">
        <f t="shared" si="19"/>
        <v>1680</v>
      </c>
      <c r="M156" s="65" t="s">
        <v>405</v>
      </c>
      <c r="N156" s="69" t="s">
        <v>4649</v>
      </c>
      <c r="O156" s="69">
        <v>96</v>
      </c>
      <c r="P156" s="168">
        <f t="shared" si="20"/>
        <v>33.599999999999994</v>
      </c>
      <c r="Q156" s="68" t="s">
        <v>28</v>
      </c>
      <c r="R156" s="68">
        <v>4800</v>
      </c>
      <c r="S156" s="141">
        <f t="shared" si="21"/>
        <v>0.35</v>
      </c>
      <c r="T156" s="185" t="str">
        <f t="shared" si="22"/>
        <v>1000μL蓝色移液吸头：货号（2213）：ADU1000YTCS，1000ul蓝色无菌纸盒叠装，96个/层，5层/盒，10盒/箱；33.6元/层</v>
      </c>
      <c r="U156" s="222"/>
      <c r="V156" s="223"/>
      <c r="W156" s="223"/>
      <c r="X156" s="224"/>
      <c r="Y156" s="163"/>
      <c r="Z156" s="73" t="s">
        <v>510</v>
      </c>
      <c r="AA156" s="141" t="s">
        <v>4588</v>
      </c>
      <c r="AB156" s="141" t="s">
        <v>4592</v>
      </c>
      <c r="AC156" s="141" t="s">
        <v>4589</v>
      </c>
      <c r="AD156" s="186" t="s">
        <v>4597</v>
      </c>
      <c r="AE156" s="186" t="s">
        <v>4594</v>
      </c>
      <c r="AF156" s="186" t="s">
        <v>4595</v>
      </c>
      <c r="AG156" s="186" t="s">
        <v>4596</v>
      </c>
    </row>
    <row r="157" spans="1:33" ht="30" customHeight="1">
      <c r="A157" s="266"/>
      <c r="B157" s="307"/>
      <c r="C157" s="58" t="str">
        <f t="shared" si="23"/>
        <v>1000μL蓝色移液吸头</v>
      </c>
      <c r="D157" s="54">
        <v>2214</v>
      </c>
      <c r="E157" s="55" t="s">
        <v>511</v>
      </c>
      <c r="F157" s="55" t="s">
        <v>512</v>
      </c>
      <c r="G157" s="56" t="s">
        <v>329</v>
      </c>
      <c r="H157" s="59" t="s">
        <v>25</v>
      </c>
      <c r="I157" s="57">
        <v>1</v>
      </c>
      <c r="J157" s="57">
        <v>1</v>
      </c>
      <c r="K157" s="141">
        <f>2120</f>
        <v>2120</v>
      </c>
      <c r="L157" s="141">
        <f t="shared" si="19"/>
        <v>2120</v>
      </c>
      <c r="M157" s="65" t="s">
        <v>405</v>
      </c>
      <c r="N157" s="69" t="s">
        <v>4649</v>
      </c>
      <c r="O157" s="69">
        <v>96</v>
      </c>
      <c r="P157" s="168">
        <f t="shared" si="20"/>
        <v>42.4</v>
      </c>
      <c r="Q157" s="68" t="s">
        <v>28</v>
      </c>
      <c r="R157" s="68">
        <v>4800</v>
      </c>
      <c r="S157" s="141">
        <f t="shared" si="21"/>
        <v>0.44166666666666665</v>
      </c>
      <c r="T157" s="185" t="str">
        <f t="shared" si="22"/>
        <v>1000μL蓝色移液吸头：货号（2214）：ADU1000YTLS，1000ul蓝色无菌低吸附吸塑盒叠装，96个/层，5层/盒，10盒/箱；42.4元/层</v>
      </c>
      <c r="U157" s="222"/>
      <c r="V157" s="223"/>
      <c r="W157" s="223"/>
      <c r="X157" s="224"/>
      <c r="Y157" s="163"/>
      <c r="Z157" s="73" t="s">
        <v>513</v>
      </c>
      <c r="AA157" s="141" t="s">
        <v>4588</v>
      </c>
      <c r="AB157" s="141" t="s">
        <v>4592</v>
      </c>
      <c r="AC157" s="141" t="s">
        <v>4589</v>
      </c>
      <c r="AD157" s="186" t="s">
        <v>4597</v>
      </c>
      <c r="AE157" s="186" t="s">
        <v>4594</v>
      </c>
      <c r="AF157" s="186" t="s">
        <v>4595</v>
      </c>
      <c r="AG157" s="186" t="s">
        <v>4596</v>
      </c>
    </row>
    <row r="158" spans="1:33" ht="30" customHeight="1">
      <c r="A158" s="266"/>
      <c r="B158" s="307"/>
      <c r="C158" s="58" t="str">
        <f t="shared" si="23"/>
        <v>1000μL蓝色移液吸头</v>
      </c>
      <c r="D158" s="54">
        <v>2215</v>
      </c>
      <c r="E158" s="55" t="s">
        <v>514</v>
      </c>
      <c r="F158" s="55" t="s">
        <v>515</v>
      </c>
      <c r="G158" s="56" t="s">
        <v>329</v>
      </c>
      <c r="H158" s="59" t="s">
        <v>25</v>
      </c>
      <c r="I158" s="57">
        <v>1</v>
      </c>
      <c r="J158" s="57">
        <v>1</v>
      </c>
      <c r="K158" s="141">
        <f>2080</f>
        <v>2080</v>
      </c>
      <c r="L158" s="141">
        <f t="shared" si="19"/>
        <v>2080</v>
      </c>
      <c r="M158" s="65" t="s">
        <v>405</v>
      </c>
      <c r="N158" s="69" t="s">
        <v>4649</v>
      </c>
      <c r="O158" s="69">
        <v>96</v>
      </c>
      <c r="P158" s="168">
        <f t="shared" si="20"/>
        <v>41.6</v>
      </c>
      <c r="Q158" s="68" t="s">
        <v>28</v>
      </c>
      <c r="R158" s="68">
        <v>4800</v>
      </c>
      <c r="S158" s="141">
        <f t="shared" si="21"/>
        <v>0.43333333333333335</v>
      </c>
      <c r="T158" s="185" t="str">
        <f t="shared" si="22"/>
        <v>1000μL蓝色移液吸头：货号（2215）：ADU1000YTLCS，1000ul蓝色无菌低吸附纸盒叠装，96个/层，5层/盒，10盒/箱；41.6元/层</v>
      </c>
      <c r="U158" s="222"/>
      <c r="V158" s="223"/>
      <c r="W158" s="223"/>
      <c r="X158" s="224"/>
      <c r="Y158" s="163"/>
      <c r="Z158" s="73" t="s">
        <v>516</v>
      </c>
      <c r="AA158" s="141" t="s">
        <v>4588</v>
      </c>
      <c r="AB158" s="141" t="s">
        <v>4592</v>
      </c>
      <c r="AC158" s="141" t="s">
        <v>4589</v>
      </c>
      <c r="AD158" s="186" t="s">
        <v>4597</v>
      </c>
      <c r="AE158" s="186" t="s">
        <v>4594</v>
      </c>
      <c r="AF158" s="186" t="s">
        <v>4595</v>
      </c>
      <c r="AG158" s="186" t="s">
        <v>4596</v>
      </c>
    </row>
    <row r="159" spans="1:33" ht="30" hidden="1" customHeight="1">
      <c r="A159" s="266"/>
      <c r="B159" s="307"/>
      <c r="C159" s="58" t="str">
        <f t="shared" si="23"/>
        <v>1000μL蓝色移液吸头</v>
      </c>
      <c r="D159" s="61">
        <v>2216</v>
      </c>
      <c r="E159" s="159" t="s">
        <v>455</v>
      </c>
      <c r="F159" s="56" t="s">
        <v>517</v>
      </c>
      <c r="G159" s="56" t="s">
        <v>456</v>
      </c>
      <c r="H159" s="59" t="s">
        <v>25</v>
      </c>
      <c r="I159" s="57">
        <v>1</v>
      </c>
      <c r="J159" s="57">
        <v>1</v>
      </c>
      <c r="K159" s="141"/>
      <c r="L159" s="141">
        <f t="shared" si="19"/>
        <v>0</v>
      </c>
      <c r="M159" s="65" t="s">
        <v>405</v>
      </c>
      <c r="N159" s="69" t="s">
        <v>4649</v>
      </c>
      <c r="O159" s="69">
        <v>96</v>
      </c>
      <c r="P159" s="168">
        <f t="shared" si="20"/>
        <v>0</v>
      </c>
      <c r="Q159" s="68" t="s">
        <v>28</v>
      </c>
      <c r="R159" s="68">
        <v>4800</v>
      </c>
      <c r="S159" s="141">
        <f t="shared" si="21"/>
        <v>0</v>
      </c>
      <c r="T159" s="185" t="str">
        <f t="shared" si="22"/>
        <v>1000μL蓝色移液吸头：货号（2216）：ADU1000TP，塑封袋装，1000ul蓝色非无菌袋叠装，96个/层，5层/袋，10袋/箱；0元/层</v>
      </c>
      <c r="U159" s="222"/>
      <c r="V159" s="223"/>
      <c r="W159" s="223"/>
      <c r="X159" s="224"/>
      <c r="Y159" s="163"/>
      <c r="Z159" s="73" t="s">
        <v>518</v>
      </c>
      <c r="AA159" s="141" t="s">
        <v>4588</v>
      </c>
      <c r="AB159" s="141" t="s">
        <v>4592</v>
      </c>
      <c r="AC159" s="141" t="s">
        <v>4589</v>
      </c>
      <c r="AD159" s="186" t="s">
        <v>4597</v>
      </c>
      <c r="AE159" s="186" t="s">
        <v>4594</v>
      </c>
      <c r="AF159" s="186" t="s">
        <v>4595</v>
      </c>
      <c r="AG159" s="186" t="s">
        <v>4596</v>
      </c>
    </row>
    <row r="160" spans="1:33" ht="30" customHeight="1">
      <c r="A160" s="266"/>
      <c r="B160" s="307"/>
      <c r="C160" s="58" t="str">
        <f>C147</f>
        <v>多功能盒（1000μL蓝色移液吸头）</v>
      </c>
      <c r="D160" s="60">
        <v>2217</v>
      </c>
      <c r="E160" s="55" t="s">
        <v>519</v>
      </c>
      <c r="F160" s="55" t="s">
        <v>4667</v>
      </c>
      <c r="G160" s="56" t="s">
        <v>141</v>
      </c>
      <c r="H160" s="59" t="s">
        <v>25</v>
      </c>
      <c r="I160" s="57">
        <v>1</v>
      </c>
      <c r="J160" s="57">
        <v>1</v>
      </c>
      <c r="K160" s="141">
        <f>2052</f>
        <v>2052</v>
      </c>
      <c r="L160" s="141">
        <f t="shared" si="19"/>
        <v>2052</v>
      </c>
      <c r="M160" s="65" t="s">
        <v>405</v>
      </c>
      <c r="N160" s="69" t="s">
        <v>44</v>
      </c>
      <c r="O160" s="69">
        <v>96</v>
      </c>
      <c r="P160" s="168">
        <f t="shared" si="20"/>
        <v>28.5</v>
      </c>
      <c r="Q160" s="68" t="s">
        <v>28</v>
      </c>
      <c r="R160" s="68">
        <v>6912</v>
      </c>
      <c r="S160" s="141">
        <f t="shared" si="21"/>
        <v>0.296875</v>
      </c>
      <c r="T160" s="185" t="str">
        <f t="shared" si="22"/>
        <v>多功能盒（1000μL蓝色移液吸头）：货号（2217）：ADU1000YRSD，多功能双移液槽1000ul蓝色无菌盒装，96个/盒，18盒/中盒，4中盒/箱；28.5元/盒</v>
      </c>
      <c r="U160" s="222"/>
      <c r="V160" s="223"/>
      <c r="W160" s="223"/>
      <c r="X160" s="224"/>
      <c r="Y160" s="163"/>
      <c r="Z160" s="73" t="s">
        <v>520</v>
      </c>
      <c r="AA160" s="141" t="s">
        <v>4588</v>
      </c>
      <c r="AB160" s="141" t="s">
        <v>4592</v>
      </c>
      <c r="AC160" s="141" t="s">
        <v>4589</v>
      </c>
      <c r="AD160" s="186" t="s">
        <v>4597</v>
      </c>
      <c r="AE160" s="186" t="s">
        <v>4594</v>
      </c>
      <c r="AF160" s="186" t="s">
        <v>4595</v>
      </c>
      <c r="AG160" s="186" t="s">
        <v>4596</v>
      </c>
    </row>
    <row r="161" spans="1:33" ht="30" customHeight="1">
      <c r="A161" s="266"/>
      <c r="B161" s="307"/>
      <c r="C161" s="58" t="str">
        <f t="shared" si="23"/>
        <v>多功能盒（1000μL蓝色移液吸头）</v>
      </c>
      <c r="D161" s="60">
        <v>2218</v>
      </c>
      <c r="E161" s="55" t="s">
        <v>521</v>
      </c>
      <c r="F161" s="55" t="s">
        <v>4668</v>
      </c>
      <c r="G161" s="56" t="s">
        <v>141</v>
      </c>
      <c r="H161" s="59" t="s">
        <v>25</v>
      </c>
      <c r="I161" s="57">
        <v>1</v>
      </c>
      <c r="J161" s="57">
        <v>1</v>
      </c>
      <c r="K161" s="141">
        <f>2304</f>
        <v>2304</v>
      </c>
      <c r="L161" s="141">
        <f t="shared" si="19"/>
        <v>2304</v>
      </c>
      <c r="M161" s="65" t="s">
        <v>405</v>
      </c>
      <c r="N161" s="69" t="s">
        <v>44</v>
      </c>
      <c r="O161" s="69">
        <v>96</v>
      </c>
      <c r="P161" s="168">
        <f t="shared" si="20"/>
        <v>32</v>
      </c>
      <c r="Q161" s="68" t="s">
        <v>28</v>
      </c>
      <c r="R161" s="68">
        <v>6912</v>
      </c>
      <c r="S161" s="141">
        <f t="shared" si="21"/>
        <v>0.33333333333333331</v>
      </c>
      <c r="T161" s="185" t="str">
        <f t="shared" si="22"/>
        <v>多功能盒（1000μL蓝色移液吸头）：货号（2218）：ADU1000YRFSD，多功能双移液槽1000ul蓝色无菌滤芯盒装，96个/盒，18盒/中盒，4中盒/箱；32元/盒</v>
      </c>
      <c r="U161" s="222"/>
      <c r="V161" s="223"/>
      <c r="W161" s="223"/>
      <c r="X161" s="224"/>
      <c r="Y161" s="163"/>
      <c r="Z161" s="73" t="s">
        <v>522</v>
      </c>
      <c r="AA161" s="141" t="s">
        <v>4588</v>
      </c>
      <c r="AB161" s="141" t="s">
        <v>4592</v>
      </c>
      <c r="AC161" s="141" t="s">
        <v>4589</v>
      </c>
      <c r="AD161" s="186" t="s">
        <v>4597</v>
      </c>
      <c r="AE161" s="186" t="s">
        <v>4594</v>
      </c>
      <c r="AF161" s="186" t="s">
        <v>4595</v>
      </c>
      <c r="AG161" s="186" t="s">
        <v>4596</v>
      </c>
    </row>
    <row r="162" spans="1:33" ht="30" customHeight="1">
      <c r="A162" s="266"/>
      <c r="B162" s="307"/>
      <c r="C162" s="58" t="str">
        <f t="shared" si="23"/>
        <v>多功能盒（1000μL蓝色移液吸头）</v>
      </c>
      <c r="D162" s="60">
        <v>2219</v>
      </c>
      <c r="E162" s="55" t="s">
        <v>523</v>
      </c>
      <c r="F162" s="55" t="s">
        <v>4669</v>
      </c>
      <c r="G162" s="56" t="s">
        <v>141</v>
      </c>
      <c r="H162" s="59" t="s">
        <v>25</v>
      </c>
      <c r="I162" s="57">
        <v>1</v>
      </c>
      <c r="J162" s="57">
        <v>1</v>
      </c>
      <c r="K162" s="141">
        <f>2907</f>
        <v>2907</v>
      </c>
      <c r="L162" s="141">
        <f t="shared" si="19"/>
        <v>2907</v>
      </c>
      <c r="M162" s="65" t="s">
        <v>405</v>
      </c>
      <c r="N162" s="69" t="s">
        <v>44</v>
      </c>
      <c r="O162" s="69">
        <v>96</v>
      </c>
      <c r="P162" s="168">
        <f t="shared" si="20"/>
        <v>40.375</v>
      </c>
      <c r="Q162" s="68" t="s">
        <v>28</v>
      </c>
      <c r="R162" s="68">
        <v>6912</v>
      </c>
      <c r="S162" s="141">
        <f t="shared" si="21"/>
        <v>0.42057291666666669</v>
      </c>
      <c r="T162" s="185" t="str">
        <f t="shared" si="22"/>
        <v>多功能盒（1000μL蓝色移液吸头）：货号（2219）：ADU1000YRLSD，多功能双移液槽1000ul蓝色无菌低吸附盒装，96个/盒，18盒/中盒，4中盒/箱；40.375元/盒</v>
      </c>
      <c r="U162" s="222"/>
      <c r="V162" s="223"/>
      <c r="W162" s="223"/>
      <c r="X162" s="224"/>
      <c r="Y162" s="163"/>
      <c r="Z162" s="73" t="s">
        <v>524</v>
      </c>
      <c r="AA162" s="141" t="s">
        <v>4588</v>
      </c>
      <c r="AB162" s="141" t="s">
        <v>4592</v>
      </c>
      <c r="AC162" s="141" t="s">
        <v>4589</v>
      </c>
      <c r="AD162" s="186" t="s">
        <v>4597</v>
      </c>
      <c r="AE162" s="186" t="s">
        <v>4594</v>
      </c>
      <c r="AF162" s="186" t="s">
        <v>4595</v>
      </c>
      <c r="AG162" s="186" t="s">
        <v>4596</v>
      </c>
    </row>
    <row r="163" spans="1:33" ht="30" customHeight="1">
      <c r="A163" s="266"/>
      <c r="B163" s="307"/>
      <c r="C163" s="58" t="str">
        <f t="shared" si="23"/>
        <v>多功能盒（1000μL蓝色移液吸头）</v>
      </c>
      <c r="D163" s="60">
        <v>2220</v>
      </c>
      <c r="E163" s="55" t="s">
        <v>525</v>
      </c>
      <c r="F163" s="55" t="s">
        <v>4670</v>
      </c>
      <c r="G163" s="56" t="s">
        <v>141</v>
      </c>
      <c r="H163" s="59" t="s">
        <v>25</v>
      </c>
      <c r="I163" s="57">
        <v>1</v>
      </c>
      <c r="J163" s="57">
        <v>1</v>
      </c>
      <c r="K163" s="141">
        <f>3321</f>
        <v>3321</v>
      </c>
      <c r="L163" s="141">
        <f t="shared" si="19"/>
        <v>3321</v>
      </c>
      <c r="M163" s="65" t="s">
        <v>405</v>
      </c>
      <c r="N163" s="69" t="s">
        <v>44</v>
      </c>
      <c r="O163" s="69">
        <v>96</v>
      </c>
      <c r="P163" s="168">
        <f t="shared" si="20"/>
        <v>46.125</v>
      </c>
      <c r="Q163" s="68" t="s">
        <v>28</v>
      </c>
      <c r="R163" s="68">
        <v>6912</v>
      </c>
      <c r="S163" s="141">
        <f t="shared" si="21"/>
        <v>0.48046875</v>
      </c>
      <c r="T163" s="185" t="str">
        <f t="shared" si="22"/>
        <v>多功能盒（1000μL蓝色移液吸头）：货号（2220）：ADU1000YRLFSD，多功能双移液槽1000ul蓝色无菌滤芯低吸附盒装，96个/盒，18盒/中盒，4中盒/箱；46.125元/盒</v>
      </c>
      <c r="U163" s="222"/>
      <c r="V163" s="223"/>
      <c r="W163" s="223"/>
      <c r="X163" s="224"/>
      <c r="Y163" s="163"/>
      <c r="Z163" s="73" t="s">
        <v>526</v>
      </c>
      <c r="AA163" s="141" t="s">
        <v>4588</v>
      </c>
      <c r="AB163" s="141" t="s">
        <v>4592</v>
      </c>
      <c r="AC163" s="141" t="s">
        <v>4589</v>
      </c>
      <c r="AD163" s="186" t="s">
        <v>4597</v>
      </c>
      <c r="AE163" s="186" t="s">
        <v>4594</v>
      </c>
      <c r="AF163" s="186" t="s">
        <v>4595</v>
      </c>
      <c r="AG163" s="186" t="s">
        <v>4596</v>
      </c>
    </row>
    <row r="164" spans="1:33" ht="30" customHeight="1">
      <c r="A164" s="266"/>
      <c r="B164" s="307"/>
      <c r="C164" s="58" t="s">
        <v>527</v>
      </c>
      <c r="D164" s="54">
        <v>2300</v>
      </c>
      <c r="E164" s="55" t="s">
        <v>528</v>
      </c>
      <c r="F164" s="55" t="s">
        <v>530</v>
      </c>
      <c r="G164" s="56" t="s">
        <v>24</v>
      </c>
      <c r="H164" s="59" t="s">
        <v>25</v>
      </c>
      <c r="I164" s="57">
        <v>1</v>
      </c>
      <c r="J164" s="57">
        <v>1</v>
      </c>
      <c r="K164" s="141">
        <f>660</f>
        <v>660</v>
      </c>
      <c r="L164" s="141">
        <f t="shared" si="19"/>
        <v>660</v>
      </c>
      <c r="M164" s="65" t="s">
        <v>529</v>
      </c>
      <c r="N164" s="66" t="s">
        <v>27</v>
      </c>
      <c r="O164" s="66">
        <v>1000</v>
      </c>
      <c r="P164" s="168">
        <f t="shared" si="20"/>
        <v>132</v>
      </c>
      <c r="Q164" s="68" t="s">
        <v>28</v>
      </c>
      <c r="R164" s="68">
        <v>5000</v>
      </c>
      <c r="S164" s="141">
        <f t="shared" si="21"/>
        <v>0.13200000000000001</v>
      </c>
      <c r="T164" s="185" t="str">
        <f t="shared" si="22"/>
        <v>1250μL移液吸头：货号（2300）：ADU1250B，1250μL袋装，  1000个/袋，5袋/箱；132元/袋</v>
      </c>
      <c r="U164" s="222"/>
      <c r="V164" s="223"/>
      <c r="W164" s="223"/>
      <c r="X164" s="224"/>
      <c r="Y164" s="163"/>
      <c r="Z164" s="73" t="s">
        <v>531</v>
      </c>
      <c r="AA164" s="141" t="s">
        <v>4588</v>
      </c>
      <c r="AB164" s="141" t="s">
        <v>4592</v>
      </c>
      <c r="AC164" s="141" t="s">
        <v>4589</v>
      </c>
      <c r="AD164" s="186" t="s">
        <v>4597</v>
      </c>
      <c r="AE164" s="186" t="s">
        <v>4594</v>
      </c>
      <c r="AF164" s="186" t="s">
        <v>4595</v>
      </c>
      <c r="AG164" s="186" t="s">
        <v>4596</v>
      </c>
    </row>
    <row r="165" spans="1:33" ht="30" customHeight="1">
      <c r="A165" s="266"/>
      <c r="B165" s="307"/>
      <c r="C165" s="58" t="str">
        <f t="shared" ref="C165:C180" si="24">C164</f>
        <v>1250μL移液吸头</v>
      </c>
      <c r="D165" s="54">
        <v>2301</v>
      </c>
      <c r="E165" s="55" t="s">
        <v>532</v>
      </c>
      <c r="F165" s="55" t="s">
        <v>533</v>
      </c>
      <c r="G165" s="56" t="s">
        <v>24</v>
      </c>
      <c r="H165" s="59" t="s">
        <v>25</v>
      </c>
      <c r="I165" s="57">
        <v>1</v>
      </c>
      <c r="J165" s="57">
        <v>1</v>
      </c>
      <c r="K165" s="141">
        <f>1040</f>
        <v>1040</v>
      </c>
      <c r="L165" s="141">
        <f t="shared" si="19"/>
        <v>1040</v>
      </c>
      <c r="M165" s="65" t="s">
        <v>529</v>
      </c>
      <c r="N165" s="66" t="s">
        <v>27</v>
      </c>
      <c r="O165" s="66">
        <v>1000</v>
      </c>
      <c r="P165" s="168">
        <f t="shared" si="20"/>
        <v>208</v>
      </c>
      <c r="Q165" s="68" t="s">
        <v>28</v>
      </c>
      <c r="R165" s="68">
        <v>5000</v>
      </c>
      <c r="S165" s="141">
        <f t="shared" si="21"/>
        <v>0.20799999999999999</v>
      </c>
      <c r="T165" s="185" t="str">
        <f t="shared" si="22"/>
        <v>1250μL移液吸头：货号（2301）：ADU1250BF，1250μL滤芯袋装，  1000个/袋，5袋/箱；208元/袋</v>
      </c>
      <c r="U165" s="222"/>
      <c r="V165" s="223"/>
      <c r="W165" s="223"/>
      <c r="X165" s="224"/>
      <c r="Y165" s="163"/>
      <c r="Z165" s="73" t="s">
        <v>534</v>
      </c>
      <c r="AA165" s="141" t="s">
        <v>4588</v>
      </c>
      <c r="AB165" s="141" t="s">
        <v>4592</v>
      </c>
      <c r="AC165" s="141" t="s">
        <v>4589</v>
      </c>
      <c r="AD165" s="186" t="s">
        <v>4597</v>
      </c>
      <c r="AE165" s="186" t="s">
        <v>4594</v>
      </c>
      <c r="AF165" s="186" t="s">
        <v>4595</v>
      </c>
      <c r="AG165" s="186" t="s">
        <v>4596</v>
      </c>
    </row>
    <row r="166" spans="1:33" ht="30" customHeight="1">
      <c r="A166" s="266"/>
      <c r="B166" s="307"/>
      <c r="C166" s="58" t="str">
        <f t="shared" si="24"/>
        <v>1250μL移液吸头</v>
      </c>
      <c r="D166" s="54">
        <v>2302</v>
      </c>
      <c r="E166" s="55" t="s">
        <v>535</v>
      </c>
      <c r="F166" s="55" t="s">
        <v>536</v>
      </c>
      <c r="G166" s="56" t="s">
        <v>24</v>
      </c>
      <c r="H166" s="59" t="s">
        <v>25</v>
      </c>
      <c r="I166" s="57">
        <v>1</v>
      </c>
      <c r="J166" s="57">
        <v>1</v>
      </c>
      <c r="K166" s="141">
        <f>1630</f>
        <v>1630</v>
      </c>
      <c r="L166" s="141">
        <f t="shared" si="19"/>
        <v>1630</v>
      </c>
      <c r="M166" s="65" t="s">
        <v>529</v>
      </c>
      <c r="N166" s="66" t="s">
        <v>27</v>
      </c>
      <c r="O166" s="66">
        <v>1000</v>
      </c>
      <c r="P166" s="168">
        <f t="shared" si="20"/>
        <v>326</v>
      </c>
      <c r="Q166" s="68" t="s">
        <v>28</v>
      </c>
      <c r="R166" s="68">
        <v>5000</v>
      </c>
      <c r="S166" s="141">
        <f t="shared" si="21"/>
        <v>0.32600000000000001</v>
      </c>
      <c r="T166" s="185" t="str">
        <f t="shared" si="22"/>
        <v>1250μL移液吸头：货号（2302）：ADU1250BL，1250μL低吸附袋装，  1000个/袋，5袋/箱；326元/袋</v>
      </c>
      <c r="U166" s="222"/>
      <c r="V166" s="223"/>
      <c r="W166" s="223"/>
      <c r="X166" s="224"/>
      <c r="Y166" s="163"/>
      <c r="Z166" s="73" t="s">
        <v>537</v>
      </c>
      <c r="AA166" s="141" t="s">
        <v>4588</v>
      </c>
      <c r="AB166" s="141" t="s">
        <v>4592</v>
      </c>
      <c r="AC166" s="141" t="s">
        <v>4589</v>
      </c>
      <c r="AD166" s="186" t="s">
        <v>4597</v>
      </c>
      <c r="AE166" s="186" t="s">
        <v>4594</v>
      </c>
      <c r="AF166" s="186" t="s">
        <v>4595</v>
      </c>
      <c r="AG166" s="186" t="s">
        <v>4596</v>
      </c>
    </row>
    <row r="167" spans="1:33" ht="30" customHeight="1">
      <c r="A167" s="266"/>
      <c r="B167" s="307"/>
      <c r="C167" s="58" t="str">
        <f t="shared" si="24"/>
        <v>1250μL移液吸头</v>
      </c>
      <c r="D167" s="54">
        <v>2303</v>
      </c>
      <c r="E167" s="55" t="s">
        <v>538</v>
      </c>
      <c r="F167" s="55" t="s">
        <v>539</v>
      </c>
      <c r="G167" s="56" t="s">
        <v>24</v>
      </c>
      <c r="H167" s="59" t="s">
        <v>25</v>
      </c>
      <c r="I167" s="57">
        <v>1</v>
      </c>
      <c r="J167" s="57">
        <v>1</v>
      </c>
      <c r="K167" s="141">
        <f>1600</f>
        <v>1600</v>
      </c>
      <c r="L167" s="141">
        <f t="shared" si="19"/>
        <v>1600</v>
      </c>
      <c r="M167" s="65" t="s">
        <v>529</v>
      </c>
      <c r="N167" s="66" t="s">
        <v>27</v>
      </c>
      <c r="O167" s="66">
        <v>1000</v>
      </c>
      <c r="P167" s="168">
        <f t="shared" si="20"/>
        <v>320</v>
      </c>
      <c r="Q167" s="68" t="s">
        <v>28</v>
      </c>
      <c r="R167" s="68">
        <v>5000</v>
      </c>
      <c r="S167" s="141">
        <f t="shared" si="21"/>
        <v>0.32</v>
      </c>
      <c r="T167" s="185" t="str">
        <f t="shared" si="22"/>
        <v>1250μL移液吸头：货号（2303）：ADU1250BLF，1250μL滤芯低吸附袋装，  1000个/袋，5袋/箱；320元/袋</v>
      </c>
      <c r="U167" s="222"/>
      <c r="V167" s="223"/>
      <c r="W167" s="223"/>
      <c r="X167" s="224"/>
      <c r="Y167" s="163"/>
      <c r="Z167" s="73" t="s">
        <v>540</v>
      </c>
      <c r="AA167" s="141" t="s">
        <v>4588</v>
      </c>
      <c r="AB167" s="141" t="s">
        <v>4592</v>
      </c>
      <c r="AC167" s="141" t="s">
        <v>4589</v>
      </c>
      <c r="AD167" s="186" t="s">
        <v>4597</v>
      </c>
      <c r="AE167" s="186" t="s">
        <v>4594</v>
      </c>
      <c r="AF167" s="186" t="s">
        <v>4595</v>
      </c>
      <c r="AG167" s="186" t="s">
        <v>4596</v>
      </c>
    </row>
    <row r="168" spans="1:33" ht="30" customHeight="1">
      <c r="A168" s="266"/>
      <c r="B168" s="307"/>
      <c r="C168" s="58" t="s">
        <v>541</v>
      </c>
      <c r="D168" s="60">
        <v>2304</v>
      </c>
      <c r="E168" s="55" t="s">
        <v>542</v>
      </c>
      <c r="F168" s="55" t="s">
        <v>543</v>
      </c>
      <c r="G168" s="56" t="s">
        <v>419</v>
      </c>
      <c r="H168" s="59" t="s">
        <v>25</v>
      </c>
      <c r="I168" s="57">
        <v>1</v>
      </c>
      <c r="J168" s="57">
        <v>1</v>
      </c>
      <c r="K168" s="141">
        <f>1410</f>
        <v>1410</v>
      </c>
      <c r="L168" s="141">
        <f t="shared" si="19"/>
        <v>1410</v>
      </c>
      <c r="M168" s="65" t="s">
        <v>529</v>
      </c>
      <c r="N168" s="69" t="s">
        <v>44</v>
      </c>
      <c r="O168" s="69">
        <v>96</v>
      </c>
      <c r="P168" s="168">
        <f t="shared" si="20"/>
        <v>29.375</v>
      </c>
      <c r="Q168" s="68" t="s">
        <v>28</v>
      </c>
      <c r="R168" s="68">
        <v>4608</v>
      </c>
      <c r="S168" s="141">
        <f t="shared" si="21"/>
        <v>0.30598958333333331</v>
      </c>
      <c r="T168" s="185" t="str">
        <f t="shared" si="22"/>
        <v>多功能盒（1250μL移液吸头）：货号（2304）：ADU1250RS，多功能1250μL无菌盒装，96个/盒，12盒/中盒，4中盒/箱；29.375元/盒</v>
      </c>
      <c r="U168" s="222"/>
      <c r="V168" s="223"/>
      <c r="W168" s="223"/>
      <c r="X168" s="224"/>
      <c r="Y168" s="163"/>
      <c r="Z168" s="73" t="s">
        <v>544</v>
      </c>
      <c r="AA168" s="141" t="s">
        <v>4588</v>
      </c>
      <c r="AB168" s="141" t="s">
        <v>4592</v>
      </c>
      <c r="AC168" s="141" t="s">
        <v>4589</v>
      </c>
      <c r="AD168" s="186" t="s">
        <v>4597</v>
      </c>
      <c r="AE168" s="186" t="s">
        <v>4594</v>
      </c>
      <c r="AF168" s="186" t="s">
        <v>4595</v>
      </c>
      <c r="AG168" s="186" t="s">
        <v>4596</v>
      </c>
    </row>
    <row r="169" spans="1:33" ht="30" customHeight="1">
      <c r="A169" s="266"/>
      <c r="B169" s="307"/>
      <c r="C169" s="58" t="str">
        <f t="shared" si="24"/>
        <v>多功能盒（1250μL移液吸头）</v>
      </c>
      <c r="D169" s="60">
        <v>2305</v>
      </c>
      <c r="E169" s="55" t="s">
        <v>545</v>
      </c>
      <c r="F169" s="55" t="s">
        <v>546</v>
      </c>
      <c r="G169" s="56" t="s">
        <v>419</v>
      </c>
      <c r="H169" s="59" t="s">
        <v>25</v>
      </c>
      <c r="I169" s="57">
        <v>1</v>
      </c>
      <c r="J169" s="57">
        <v>1</v>
      </c>
      <c r="K169" s="141">
        <f>1575</f>
        <v>1575</v>
      </c>
      <c r="L169" s="141">
        <f t="shared" si="19"/>
        <v>1575</v>
      </c>
      <c r="M169" s="65" t="s">
        <v>529</v>
      </c>
      <c r="N169" s="69" t="s">
        <v>44</v>
      </c>
      <c r="O169" s="69">
        <v>96</v>
      </c>
      <c r="P169" s="168">
        <f t="shared" si="20"/>
        <v>32.8125</v>
      </c>
      <c r="Q169" s="68" t="s">
        <v>28</v>
      </c>
      <c r="R169" s="68">
        <v>4608</v>
      </c>
      <c r="S169" s="141">
        <f t="shared" si="21"/>
        <v>0.341796875</v>
      </c>
      <c r="T169" s="185" t="str">
        <f t="shared" si="22"/>
        <v>多功能盒（1250μL移液吸头）：货号（2305）：ADU1250RFS，多功能1250μL无菌滤芯盒装，96个/盒，12盒/中盒，4中盒/箱；32.8125元/盒</v>
      </c>
      <c r="U169" s="222"/>
      <c r="V169" s="223"/>
      <c r="W169" s="223"/>
      <c r="X169" s="224"/>
      <c r="Y169" s="163"/>
      <c r="Z169" s="73" t="s">
        <v>547</v>
      </c>
      <c r="AA169" s="141" t="s">
        <v>4588</v>
      </c>
      <c r="AB169" s="141" t="s">
        <v>4592</v>
      </c>
      <c r="AC169" s="141" t="s">
        <v>4589</v>
      </c>
      <c r="AD169" s="186" t="s">
        <v>4597</v>
      </c>
      <c r="AE169" s="186" t="s">
        <v>4594</v>
      </c>
      <c r="AF169" s="186" t="s">
        <v>4595</v>
      </c>
      <c r="AG169" s="186" t="s">
        <v>4596</v>
      </c>
    </row>
    <row r="170" spans="1:33" ht="30" customHeight="1">
      <c r="A170" s="266"/>
      <c r="B170" s="307"/>
      <c r="C170" s="58" t="str">
        <f t="shared" si="24"/>
        <v>多功能盒（1250μL移液吸头）</v>
      </c>
      <c r="D170" s="60">
        <v>2306</v>
      </c>
      <c r="E170" s="55" t="s">
        <v>548</v>
      </c>
      <c r="F170" s="55" t="s">
        <v>549</v>
      </c>
      <c r="G170" s="56" t="s">
        <v>419</v>
      </c>
      <c r="H170" s="59" t="s">
        <v>25</v>
      </c>
      <c r="I170" s="57">
        <v>1</v>
      </c>
      <c r="J170" s="57">
        <v>1</v>
      </c>
      <c r="K170" s="141">
        <f>2028</f>
        <v>2028</v>
      </c>
      <c r="L170" s="141">
        <f t="shared" si="19"/>
        <v>2028</v>
      </c>
      <c r="M170" s="65" t="s">
        <v>529</v>
      </c>
      <c r="N170" s="69" t="s">
        <v>44</v>
      </c>
      <c r="O170" s="69">
        <v>96</v>
      </c>
      <c r="P170" s="168">
        <f t="shared" si="20"/>
        <v>42.25</v>
      </c>
      <c r="Q170" s="68" t="s">
        <v>28</v>
      </c>
      <c r="R170" s="68">
        <v>4608</v>
      </c>
      <c r="S170" s="141">
        <f t="shared" si="21"/>
        <v>0.44010416666666669</v>
      </c>
      <c r="T170" s="185" t="str">
        <f t="shared" si="22"/>
        <v>多功能盒（1250μL移液吸头）：货号（2306）：ADU1250RLS，多功能1250μL无菌低吸附盒装，96个/盒，12盒/中盒，4中盒/箱；42.25元/盒</v>
      </c>
      <c r="U170" s="222"/>
      <c r="V170" s="223"/>
      <c r="W170" s="223"/>
      <c r="X170" s="224"/>
      <c r="Y170" s="163"/>
      <c r="Z170" s="73" t="s">
        <v>550</v>
      </c>
      <c r="AA170" s="141" t="s">
        <v>4588</v>
      </c>
      <c r="AB170" s="141" t="s">
        <v>4592</v>
      </c>
      <c r="AC170" s="141" t="s">
        <v>4589</v>
      </c>
      <c r="AD170" s="186" t="s">
        <v>4597</v>
      </c>
      <c r="AE170" s="186" t="s">
        <v>4594</v>
      </c>
      <c r="AF170" s="186" t="s">
        <v>4595</v>
      </c>
      <c r="AG170" s="186" t="s">
        <v>4596</v>
      </c>
    </row>
    <row r="171" spans="1:33" ht="30" customHeight="1">
      <c r="A171" s="266"/>
      <c r="B171" s="307"/>
      <c r="C171" s="58" t="str">
        <f t="shared" si="24"/>
        <v>多功能盒（1250μL移液吸头）</v>
      </c>
      <c r="D171" s="60">
        <v>2307</v>
      </c>
      <c r="E171" s="55" t="s">
        <v>551</v>
      </c>
      <c r="F171" s="55" t="s">
        <v>552</v>
      </c>
      <c r="G171" s="56" t="s">
        <v>419</v>
      </c>
      <c r="H171" s="59" t="s">
        <v>25</v>
      </c>
      <c r="I171" s="57">
        <v>1</v>
      </c>
      <c r="J171" s="57">
        <v>1</v>
      </c>
      <c r="K171" s="141">
        <f>2403</f>
        <v>2403</v>
      </c>
      <c r="L171" s="141">
        <f t="shared" si="19"/>
        <v>2403</v>
      </c>
      <c r="M171" s="65" t="s">
        <v>529</v>
      </c>
      <c r="N171" s="69" t="s">
        <v>44</v>
      </c>
      <c r="O171" s="69">
        <v>96</v>
      </c>
      <c r="P171" s="168">
        <f t="shared" si="20"/>
        <v>50.0625</v>
      </c>
      <c r="Q171" s="68" t="s">
        <v>28</v>
      </c>
      <c r="R171" s="68">
        <v>4608</v>
      </c>
      <c r="S171" s="141">
        <f t="shared" si="21"/>
        <v>0.521484375</v>
      </c>
      <c r="T171" s="185" t="str">
        <f t="shared" si="22"/>
        <v>多功能盒（1250μL移液吸头）：货号（2307）：ADU1250RLFS，多功能1250μL无菌滤芯低吸附盒装，96个/盒，12盒/中盒，4中盒/箱；50.0625元/盒</v>
      </c>
      <c r="U171" s="222"/>
      <c r="V171" s="223"/>
      <c r="W171" s="223"/>
      <c r="X171" s="224"/>
      <c r="Y171" s="163"/>
      <c r="Z171" s="73" t="s">
        <v>553</v>
      </c>
      <c r="AA171" s="141" t="s">
        <v>4588</v>
      </c>
      <c r="AB171" s="141" t="s">
        <v>4592</v>
      </c>
      <c r="AC171" s="141" t="s">
        <v>4589</v>
      </c>
      <c r="AD171" s="186" t="s">
        <v>4597</v>
      </c>
      <c r="AE171" s="186" t="s">
        <v>4594</v>
      </c>
      <c r="AF171" s="186" t="s">
        <v>4595</v>
      </c>
      <c r="AG171" s="186" t="s">
        <v>4596</v>
      </c>
    </row>
    <row r="172" spans="1:33" ht="30" customHeight="1">
      <c r="A172" s="266"/>
      <c r="B172" s="307"/>
      <c r="C172" s="58" t="str">
        <f t="shared" si="24"/>
        <v>多功能盒（1250μL移液吸头）</v>
      </c>
      <c r="D172" s="54">
        <v>2308</v>
      </c>
      <c r="E172" s="55" t="s">
        <v>554</v>
      </c>
      <c r="F172" s="55" t="s">
        <v>555</v>
      </c>
      <c r="G172" s="56" t="s">
        <v>329</v>
      </c>
      <c r="H172" s="59" t="s">
        <v>25</v>
      </c>
      <c r="I172" s="57">
        <v>1</v>
      </c>
      <c r="J172" s="57">
        <v>1</v>
      </c>
      <c r="K172" s="141">
        <f>1680</f>
        <v>1680</v>
      </c>
      <c r="L172" s="141">
        <f t="shared" si="19"/>
        <v>1680</v>
      </c>
      <c r="M172" s="65" t="s">
        <v>529</v>
      </c>
      <c r="N172" s="69" t="s">
        <v>4649</v>
      </c>
      <c r="O172" s="69">
        <v>96</v>
      </c>
      <c r="P172" s="168">
        <f t="shared" si="20"/>
        <v>33.599999999999994</v>
      </c>
      <c r="Q172" s="68" t="s">
        <v>28</v>
      </c>
      <c r="R172" s="68">
        <v>4800</v>
      </c>
      <c r="S172" s="141">
        <f t="shared" si="21"/>
        <v>0.35</v>
      </c>
      <c r="T172" s="185" t="str">
        <f t="shared" si="22"/>
        <v>多功能盒（1250μL移液吸头）：货号（2308）：ADU1250T，1250μL吸塑盒叠装，96个/层，5层/盒，10盒/箱；33.6元/层</v>
      </c>
      <c r="U172" s="222"/>
      <c r="V172" s="223"/>
      <c r="W172" s="223"/>
      <c r="X172" s="224"/>
      <c r="Y172" s="163"/>
      <c r="Z172" s="73" t="s">
        <v>556</v>
      </c>
      <c r="AA172" s="141" t="s">
        <v>4588</v>
      </c>
      <c r="AB172" s="141" t="s">
        <v>4592</v>
      </c>
      <c r="AC172" s="141" t="s">
        <v>4589</v>
      </c>
      <c r="AD172" s="186" t="s">
        <v>4597</v>
      </c>
      <c r="AE172" s="186" t="s">
        <v>4594</v>
      </c>
      <c r="AF172" s="186" t="s">
        <v>4595</v>
      </c>
      <c r="AG172" s="186" t="s">
        <v>4596</v>
      </c>
    </row>
    <row r="173" spans="1:33" ht="30" customHeight="1">
      <c r="A173" s="266"/>
      <c r="B173" s="307"/>
      <c r="C173" s="58" t="str">
        <f t="shared" si="24"/>
        <v>多功能盒（1250μL移液吸头）</v>
      </c>
      <c r="D173" s="54">
        <v>2309</v>
      </c>
      <c r="E173" s="55" t="s">
        <v>557</v>
      </c>
      <c r="F173" s="55" t="s">
        <v>558</v>
      </c>
      <c r="G173" s="56" t="s">
        <v>329</v>
      </c>
      <c r="H173" s="59" t="s">
        <v>25</v>
      </c>
      <c r="I173" s="57">
        <v>1</v>
      </c>
      <c r="J173" s="57">
        <v>1</v>
      </c>
      <c r="K173" s="141">
        <f>1640</f>
        <v>1640</v>
      </c>
      <c r="L173" s="141">
        <f t="shared" si="19"/>
        <v>1640</v>
      </c>
      <c r="M173" s="65" t="s">
        <v>529</v>
      </c>
      <c r="N173" s="69" t="s">
        <v>4649</v>
      </c>
      <c r="O173" s="69">
        <v>96</v>
      </c>
      <c r="P173" s="168">
        <f t="shared" si="20"/>
        <v>32.799999999999997</v>
      </c>
      <c r="Q173" s="68" t="s">
        <v>28</v>
      </c>
      <c r="R173" s="68">
        <v>4800</v>
      </c>
      <c r="S173" s="141">
        <f t="shared" si="21"/>
        <v>0.34166666666666667</v>
      </c>
      <c r="T173" s="185" t="str">
        <f t="shared" si="22"/>
        <v>多功能盒（1250μL移液吸头）：货号（2309）：ADU1250TC，1250μL纸盒叠装，96个/层，5层/盒，10盒/箱；32.8元/层</v>
      </c>
      <c r="U173" s="222"/>
      <c r="V173" s="223"/>
      <c r="W173" s="223"/>
      <c r="X173" s="224"/>
      <c r="Y173" s="163"/>
      <c r="Z173" s="73" t="s">
        <v>559</v>
      </c>
      <c r="AA173" s="141" t="s">
        <v>4588</v>
      </c>
      <c r="AB173" s="141" t="s">
        <v>4592</v>
      </c>
      <c r="AC173" s="141" t="s">
        <v>4589</v>
      </c>
      <c r="AD173" s="186" t="s">
        <v>4597</v>
      </c>
      <c r="AE173" s="186" t="s">
        <v>4594</v>
      </c>
      <c r="AF173" s="186" t="s">
        <v>4595</v>
      </c>
      <c r="AG173" s="186" t="s">
        <v>4596</v>
      </c>
    </row>
    <row r="174" spans="1:33" ht="30" customHeight="1">
      <c r="A174" s="266"/>
      <c r="B174" s="307"/>
      <c r="C174" s="58" t="str">
        <f t="shared" si="24"/>
        <v>多功能盒（1250μL移液吸头）</v>
      </c>
      <c r="D174" s="54">
        <v>2310</v>
      </c>
      <c r="E174" s="55" t="s">
        <v>560</v>
      </c>
      <c r="F174" s="55" t="s">
        <v>561</v>
      </c>
      <c r="G174" s="56" t="s">
        <v>329</v>
      </c>
      <c r="H174" s="59" t="s">
        <v>25</v>
      </c>
      <c r="I174" s="57">
        <v>1</v>
      </c>
      <c r="J174" s="57">
        <v>1</v>
      </c>
      <c r="K174" s="141">
        <f>2080</f>
        <v>2080</v>
      </c>
      <c r="L174" s="141">
        <f t="shared" si="19"/>
        <v>2080</v>
      </c>
      <c r="M174" s="65" t="s">
        <v>529</v>
      </c>
      <c r="N174" s="69" t="s">
        <v>4649</v>
      </c>
      <c r="O174" s="69">
        <v>96</v>
      </c>
      <c r="P174" s="168">
        <f t="shared" si="20"/>
        <v>41.6</v>
      </c>
      <c r="Q174" s="68" t="s">
        <v>28</v>
      </c>
      <c r="R174" s="68">
        <v>4800</v>
      </c>
      <c r="S174" s="141">
        <f t="shared" si="21"/>
        <v>0.43333333333333335</v>
      </c>
      <c r="T174" s="185" t="str">
        <f t="shared" si="22"/>
        <v>多功能盒（1250μL移液吸头）：货号（2310）：ADU1250TL，1250μL低吸附吸塑盒叠装，96个/层，5层/盒，10盒/箱；41.6元/层</v>
      </c>
      <c r="U174" s="222"/>
      <c r="V174" s="223"/>
      <c r="W174" s="223"/>
      <c r="X174" s="224"/>
      <c r="Y174" s="163"/>
      <c r="Z174" s="73" t="s">
        <v>562</v>
      </c>
      <c r="AA174" s="141" t="s">
        <v>4588</v>
      </c>
      <c r="AB174" s="141" t="s">
        <v>4592</v>
      </c>
      <c r="AC174" s="141" t="s">
        <v>4589</v>
      </c>
      <c r="AD174" s="186" t="s">
        <v>4597</v>
      </c>
      <c r="AE174" s="186" t="s">
        <v>4594</v>
      </c>
      <c r="AF174" s="186" t="s">
        <v>4595</v>
      </c>
      <c r="AG174" s="186" t="s">
        <v>4596</v>
      </c>
    </row>
    <row r="175" spans="1:33" ht="30" customHeight="1">
      <c r="A175" s="266"/>
      <c r="B175" s="307"/>
      <c r="C175" s="58" t="str">
        <f t="shared" si="24"/>
        <v>多功能盒（1250μL移液吸头）</v>
      </c>
      <c r="D175" s="54">
        <v>2311</v>
      </c>
      <c r="E175" s="55" t="s">
        <v>563</v>
      </c>
      <c r="F175" s="55" t="s">
        <v>564</v>
      </c>
      <c r="G175" s="56" t="s">
        <v>329</v>
      </c>
      <c r="H175" s="59" t="s">
        <v>25</v>
      </c>
      <c r="I175" s="57">
        <v>1</v>
      </c>
      <c r="J175" s="57">
        <v>1</v>
      </c>
      <c r="K175" s="141">
        <f>1920</f>
        <v>1920</v>
      </c>
      <c r="L175" s="141">
        <f t="shared" si="19"/>
        <v>1920</v>
      </c>
      <c r="M175" s="65" t="s">
        <v>529</v>
      </c>
      <c r="N175" s="69" t="s">
        <v>4649</v>
      </c>
      <c r="O175" s="69">
        <v>96</v>
      </c>
      <c r="P175" s="168">
        <f t="shared" si="20"/>
        <v>38.400000000000006</v>
      </c>
      <c r="Q175" s="68" t="s">
        <v>28</v>
      </c>
      <c r="R175" s="68">
        <v>4800</v>
      </c>
      <c r="S175" s="141">
        <f t="shared" si="21"/>
        <v>0.4</v>
      </c>
      <c r="T175" s="185" t="str">
        <f t="shared" si="22"/>
        <v>多功能盒（1250μL移液吸头）：货号（2311）：ADU1250TLC，1250μL低吸附纸盒叠装，96个/层，5层/盒，10盒/箱；38.4元/层</v>
      </c>
      <c r="U175" s="222"/>
      <c r="V175" s="223"/>
      <c r="W175" s="223"/>
      <c r="X175" s="224"/>
      <c r="Y175" s="163"/>
      <c r="Z175" s="73" t="s">
        <v>565</v>
      </c>
      <c r="AA175" s="141" t="s">
        <v>4588</v>
      </c>
      <c r="AB175" s="141" t="s">
        <v>4592</v>
      </c>
      <c r="AC175" s="141" t="s">
        <v>4589</v>
      </c>
      <c r="AD175" s="186" t="s">
        <v>4597</v>
      </c>
      <c r="AE175" s="186" t="s">
        <v>4594</v>
      </c>
      <c r="AF175" s="186" t="s">
        <v>4595</v>
      </c>
      <c r="AG175" s="186" t="s">
        <v>4596</v>
      </c>
    </row>
    <row r="176" spans="1:33" ht="30" customHeight="1">
      <c r="A176" s="266"/>
      <c r="B176" s="307"/>
      <c r="C176" s="58" t="str">
        <f t="shared" si="24"/>
        <v>多功能盒（1250μL移液吸头）</v>
      </c>
      <c r="D176" s="54">
        <v>2312</v>
      </c>
      <c r="E176" s="55" t="s">
        <v>566</v>
      </c>
      <c r="F176" s="55" t="s">
        <v>567</v>
      </c>
      <c r="G176" s="56" t="s">
        <v>329</v>
      </c>
      <c r="H176" s="59" t="s">
        <v>25</v>
      </c>
      <c r="I176" s="57">
        <v>1</v>
      </c>
      <c r="J176" s="57">
        <v>1</v>
      </c>
      <c r="K176" s="141">
        <f>1720</f>
        <v>1720</v>
      </c>
      <c r="L176" s="141">
        <f t="shared" si="19"/>
        <v>1720</v>
      </c>
      <c r="M176" s="65" t="s">
        <v>529</v>
      </c>
      <c r="N176" s="69" t="s">
        <v>4649</v>
      </c>
      <c r="O176" s="69">
        <v>96</v>
      </c>
      <c r="P176" s="168">
        <f t="shared" si="20"/>
        <v>34.4</v>
      </c>
      <c r="Q176" s="68" t="s">
        <v>28</v>
      </c>
      <c r="R176" s="68">
        <v>4800</v>
      </c>
      <c r="S176" s="141">
        <f t="shared" si="21"/>
        <v>0.35833333333333334</v>
      </c>
      <c r="T176" s="185" t="str">
        <f t="shared" si="22"/>
        <v>多功能盒（1250μL移液吸头）：货号（2312）：ADU1250TS，1250μL无菌吸塑盒叠装，96个/层，5层/盒，10盒/箱；34.4元/层</v>
      </c>
      <c r="U176" s="222"/>
      <c r="V176" s="223"/>
      <c r="W176" s="223"/>
      <c r="X176" s="224"/>
      <c r="Y176" s="163"/>
      <c r="Z176" s="73" t="s">
        <v>568</v>
      </c>
      <c r="AA176" s="141" t="s">
        <v>4588</v>
      </c>
      <c r="AB176" s="141" t="s">
        <v>4592</v>
      </c>
      <c r="AC176" s="141" t="s">
        <v>4589</v>
      </c>
      <c r="AD176" s="186" t="s">
        <v>4597</v>
      </c>
      <c r="AE176" s="186" t="s">
        <v>4594</v>
      </c>
      <c r="AF176" s="186" t="s">
        <v>4595</v>
      </c>
      <c r="AG176" s="186" t="s">
        <v>4596</v>
      </c>
    </row>
    <row r="177" spans="1:33" ht="30" customHeight="1">
      <c r="A177" s="266"/>
      <c r="B177" s="307"/>
      <c r="C177" s="58" t="str">
        <f t="shared" si="24"/>
        <v>多功能盒（1250μL移液吸头）</v>
      </c>
      <c r="D177" s="54">
        <v>2313</v>
      </c>
      <c r="E177" s="55" t="s">
        <v>569</v>
      </c>
      <c r="F177" s="55" t="s">
        <v>570</v>
      </c>
      <c r="G177" s="56" t="s">
        <v>329</v>
      </c>
      <c r="H177" s="59" t="s">
        <v>25</v>
      </c>
      <c r="I177" s="57">
        <v>1</v>
      </c>
      <c r="J177" s="57">
        <v>1</v>
      </c>
      <c r="K177" s="141">
        <f>1680</f>
        <v>1680</v>
      </c>
      <c r="L177" s="141">
        <f t="shared" si="19"/>
        <v>1680</v>
      </c>
      <c r="M177" s="65" t="s">
        <v>529</v>
      </c>
      <c r="N177" s="69" t="s">
        <v>4649</v>
      </c>
      <c r="O177" s="69">
        <v>96</v>
      </c>
      <c r="P177" s="168">
        <f t="shared" si="20"/>
        <v>33.599999999999994</v>
      </c>
      <c r="Q177" s="68" t="s">
        <v>28</v>
      </c>
      <c r="R177" s="68">
        <v>4800</v>
      </c>
      <c r="S177" s="141">
        <f t="shared" si="21"/>
        <v>0.35</v>
      </c>
      <c r="T177" s="185" t="str">
        <f t="shared" si="22"/>
        <v>多功能盒（1250μL移液吸头）：货号（2313）：ADU1250TCS，1250μL无菌纸盒叠装，96个/层，5层/盒，10盒/箱；33.6元/层</v>
      </c>
      <c r="U177" s="222"/>
      <c r="V177" s="223"/>
      <c r="W177" s="223"/>
      <c r="X177" s="224"/>
      <c r="Y177" s="163"/>
      <c r="Z177" s="73" t="s">
        <v>571</v>
      </c>
      <c r="AA177" s="141" t="s">
        <v>4588</v>
      </c>
      <c r="AB177" s="141" t="s">
        <v>4592</v>
      </c>
      <c r="AC177" s="141" t="s">
        <v>4589</v>
      </c>
      <c r="AD177" s="186" t="s">
        <v>4597</v>
      </c>
      <c r="AE177" s="186" t="s">
        <v>4594</v>
      </c>
      <c r="AF177" s="186" t="s">
        <v>4595</v>
      </c>
      <c r="AG177" s="186" t="s">
        <v>4596</v>
      </c>
    </row>
    <row r="178" spans="1:33" ht="30" customHeight="1">
      <c r="A178" s="266"/>
      <c r="B178" s="307"/>
      <c r="C178" s="58" t="str">
        <f t="shared" si="24"/>
        <v>多功能盒（1250μL移液吸头）</v>
      </c>
      <c r="D178" s="54">
        <v>2314</v>
      </c>
      <c r="E178" s="55" t="s">
        <v>572</v>
      </c>
      <c r="F178" s="55" t="s">
        <v>573</v>
      </c>
      <c r="G178" s="56" t="s">
        <v>329</v>
      </c>
      <c r="H178" s="59" t="s">
        <v>25</v>
      </c>
      <c r="I178" s="57">
        <v>1</v>
      </c>
      <c r="J178" s="57">
        <v>1</v>
      </c>
      <c r="K178" s="141">
        <f>2120</f>
        <v>2120</v>
      </c>
      <c r="L178" s="141">
        <f t="shared" si="19"/>
        <v>2120</v>
      </c>
      <c r="M178" s="65" t="s">
        <v>529</v>
      </c>
      <c r="N178" s="69" t="s">
        <v>4649</v>
      </c>
      <c r="O178" s="69">
        <v>96</v>
      </c>
      <c r="P178" s="168">
        <f t="shared" si="20"/>
        <v>42.4</v>
      </c>
      <c r="Q178" s="68" t="s">
        <v>28</v>
      </c>
      <c r="R178" s="68">
        <v>4800</v>
      </c>
      <c r="S178" s="141">
        <f t="shared" si="21"/>
        <v>0.44166666666666665</v>
      </c>
      <c r="T178" s="185" t="str">
        <f t="shared" si="22"/>
        <v>多功能盒（1250μL移液吸头）：货号（2314）：ADU1250TLS，1250μL无菌低吸附吸塑盒叠装，96个/层，5层/盒，10盒/箱；42.4元/层</v>
      </c>
      <c r="U178" s="222"/>
      <c r="V178" s="223"/>
      <c r="W178" s="223"/>
      <c r="X178" s="224"/>
      <c r="Y178" s="163"/>
      <c r="Z178" s="73" t="s">
        <v>574</v>
      </c>
      <c r="AA178" s="141" t="s">
        <v>4588</v>
      </c>
      <c r="AB178" s="141" t="s">
        <v>4592</v>
      </c>
      <c r="AC178" s="141" t="s">
        <v>4589</v>
      </c>
      <c r="AD178" s="186" t="s">
        <v>4597</v>
      </c>
      <c r="AE178" s="186" t="s">
        <v>4594</v>
      </c>
      <c r="AF178" s="186" t="s">
        <v>4595</v>
      </c>
      <c r="AG178" s="186" t="s">
        <v>4596</v>
      </c>
    </row>
    <row r="179" spans="1:33" ht="30" customHeight="1">
      <c r="A179" s="266"/>
      <c r="B179" s="307"/>
      <c r="C179" s="58" t="str">
        <f t="shared" si="24"/>
        <v>多功能盒（1250μL移液吸头）</v>
      </c>
      <c r="D179" s="54">
        <v>2315</v>
      </c>
      <c r="E179" s="55" t="s">
        <v>575</v>
      </c>
      <c r="F179" s="55" t="s">
        <v>576</v>
      </c>
      <c r="G179" s="56" t="s">
        <v>329</v>
      </c>
      <c r="H179" s="59" t="s">
        <v>25</v>
      </c>
      <c r="I179" s="57">
        <v>1</v>
      </c>
      <c r="J179" s="57">
        <v>1</v>
      </c>
      <c r="K179" s="141">
        <f>2080</f>
        <v>2080</v>
      </c>
      <c r="L179" s="141">
        <f t="shared" si="19"/>
        <v>2080</v>
      </c>
      <c r="M179" s="65" t="s">
        <v>529</v>
      </c>
      <c r="N179" s="69" t="s">
        <v>4649</v>
      </c>
      <c r="O179" s="69">
        <v>96</v>
      </c>
      <c r="P179" s="168">
        <f t="shared" si="20"/>
        <v>41.6</v>
      </c>
      <c r="Q179" s="68" t="s">
        <v>28</v>
      </c>
      <c r="R179" s="68">
        <v>4800</v>
      </c>
      <c r="S179" s="141">
        <f t="shared" si="21"/>
        <v>0.43333333333333335</v>
      </c>
      <c r="T179" s="185" t="str">
        <f t="shared" si="22"/>
        <v>多功能盒（1250μL移液吸头）：货号（2315）：ADU1250TLCS，1250μL无菌低吸附纸盒叠装，96个/层，5层/盒，10盒/箱；41.6元/层</v>
      </c>
      <c r="U179" s="222"/>
      <c r="V179" s="223"/>
      <c r="W179" s="223"/>
      <c r="X179" s="224"/>
      <c r="Y179" s="163"/>
      <c r="Z179" s="73" t="s">
        <v>577</v>
      </c>
      <c r="AA179" s="141" t="s">
        <v>4588</v>
      </c>
      <c r="AB179" s="141" t="s">
        <v>4592</v>
      </c>
      <c r="AC179" s="141" t="s">
        <v>4589</v>
      </c>
      <c r="AD179" s="186" t="s">
        <v>4597</v>
      </c>
      <c r="AE179" s="186" t="s">
        <v>4594</v>
      </c>
      <c r="AF179" s="186" t="s">
        <v>4595</v>
      </c>
      <c r="AG179" s="186" t="s">
        <v>4596</v>
      </c>
    </row>
    <row r="180" spans="1:33" ht="30" customHeight="1">
      <c r="A180" s="266"/>
      <c r="B180" s="307"/>
      <c r="C180" s="58" t="str">
        <f t="shared" si="24"/>
        <v>多功能盒（1250μL移液吸头）</v>
      </c>
      <c r="D180" s="61">
        <v>2316</v>
      </c>
      <c r="E180" s="55" t="s">
        <v>578</v>
      </c>
      <c r="F180" s="55" t="s">
        <v>579</v>
      </c>
      <c r="G180" s="56" t="s">
        <v>456</v>
      </c>
      <c r="H180" s="59" t="s">
        <v>25</v>
      </c>
      <c r="I180" s="57">
        <v>1</v>
      </c>
      <c r="J180" s="57">
        <v>1</v>
      </c>
      <c r="K180" s="141">
        <f>1280</f>
        <v>1280</v>
      </c>
      <c r="L180" s="141">
        <f t="shared" si="19"/>
        <v>1280</v>
      </c>
      <c r="M180" s="65" t="s">
        <v>529</v>
      </c>
      <c r="N180" s="69" t="s">
        <v>4649</v>
      </c>
      <c r="O180" s="69">
        <v>96</v>
      </c>
      <c r="P180" s="168">
        <f t="shared" si="20"/>
        <v>25.6</v>
      </c>
      <c r="Q180" s="68" t="s">
        <v>28</v>
      </c>
      <c r="R180" s="68">
        <v>4800</v>
      </c>
      <c r="S180" s="141">
        <f t="shared" si="21"/>
        <v>0.26666666666666666</v>
      </c>
      <c r="T180" s="185" t="str">
        <f t="shared" si="22"/>
        <v>多功能盒（1250μL移液吸头）：货号（2316）：ADU1250TP，102mm长，塑封袋装，1250μL非无菌袋叠装，96个/层，5层/袋，10袋/箱；25.6元/层</v>
      </c>
      <c r="U180" s="222"/>
      <c r="V180" s="223"/>
      <c r="W180" s="223"/>
      <c r="X180" s="224"/>
      <c r="Y180" s="163"/>
      <c r="Z180" s="73" t="s">
        <v>580</v>
      </c>
      <c r="AA180" s="141" t="s">
        <v>4588</v>
      </c>
      <c r="AB180" s="141" t="s">
        <v>4592</v>
      </c>
      <c r="AC180" s="141" t="s">
        <v>4589</v>
      </c>
      <c r="AD180" s="186" t="s">
        <v>4597</v>
      </c>
      <c r="AE180" s="186" t="s">
        <v>4594</v>
      </c>
      <c r="AF180" s="186" t="s">
        <v>4595</v>
      </c>
      <c r="AG180" s="186" t="s">
        <v>4596</v>
      </c>
    </row>
    <row r="181" spans="1:33" ht="30" customHeight="1">
      <c r="A181" s="266"/>
      <c r="B181" s="307"/>
      <c r="C181" s="58" t="s">
        <v>581</v>
      </c>
      <c r="D181" s="54">
        <v>2501</v>
      </c>
      <c r="E181" s="55" t="s">
        <v>582</v>
      </c>
      <c r="F181" s="55" t="s">
        <v>584</v>
      </c>
      <c r="G181" s="56" t="s">
        <v>583</v>
      </c>
      <c r="H181" s="59" t="s">
        <v>25</v>
      </c>
      <c r="I181" s="57">
        <v>1</v>
      </c>
      <c r="J181" s="57">
        <v>1</v>
      </c>
      <c r="K181" s="141">
        <f>640</f>
        <v>640</v>
      </c>
      <c r="L181" s="141">
        <f t="shared" si="19"/>
        <v>640</v>
      </c>
      <c r="M181" s="65">
        <v>5000</v>
      </c>
      <c r="N181" s="69" t="s">
        <v>27</v>
      </c>
      <c r="O181" s="69">
        <v>100</v>
      </c>
      <c r="P181" s="168">
        <f t="shared" si="20"/>
        <v>64</v>
      </c>
      <c r="Q181" s="68" t="s">
        <v>28</v>
      </c>
      <c r="R181" s="68">
        <v>1000</v>
      </c>
      <c r="S181" s="141">
        <f t="shared" si="21"/>
        <v>0.64</v>
      </c>
      <c r="T181" s="185" t="str">
        <f t="shared" si="22"/>
        <v>5mL移液吸头：货号（2501）：ADU5MB，5mL袋装，  100个/袋，10袋/箱；64元/袋</v>
      </c>
      <c r="U181" s="222"/>
      <c r="V181" s="223"/>
      <c r="W181" s="223"/>
      <c r="X181" s="224"/>
      <c r="Y181" s="163"/>
      <c r="Z181" s="73" t="s">
        <v>585</v>
      </c>
      <c r="AA181" s="141" t="s">
        <v>4588</v>
      </c>
      <c r="AB181" s="141" t="s">
        <v>4592</v>
      </c>
      <c r="AC181" s="141" t="s">
        <v>4589</v>
      </c>
      <c r="AD181" s="186" t="s">
        <v>4597</v>
      </c>
      <c r="AE181" s="186" t="s">
        <v>4594</v>
      </c>
      <c r="AF181" s="186" t="s">
        <v>4595</v>
      </c>
      <c r="AG181" s="186" t="s">
        <v>4596</v>
      </c>
    </row>
    <row r="182" spans="1:33" ht="30" hidden="1" customHeight="1">
      <c r="A182" s="266"/>
      <c r="B182" s="307"/>
      <c r="C182" s="58" t="str">
        <f t="shared" ref="C182:C186" si="25">C181</f>
        <v>5mL移液吸头</v>
      </c>
      <c r="D182" s="54">
        <v>2502</v>
      </c>
      <c r="E182" s="159" t="s">
        <v>586</v>
      </c>
      <c r="F182" s="56" t="s">
        <v>587</v>
      </c>
      <c r="G182" s="56" t="s">
        <v>583</v>
      </c>
      <c r="H182" s="59" t="s">
        <v>25</v>
      </c>
      <c r="I182" s="57">
        <v>1</v>
      </c>
      <c r="J182" s="57">
        <v>1</v>
      </c>
      <c r="K182" s="141"/>
      <c r="L182" s="141">
        <f t="shared" si="19"/>
        <v>0</v>
      </c>
      <c r="M182" s="65">
        <v>5000</v>
      </c>
      <c r="N182" s="69" t="s">
        <v>27</v>
      </c>
      <c r="O182" s="69">
        <v>100</v>
      </c>
      <c r="P182" s="168">
        <f t="shared" si="20"/>
        <v>0</v>
      </c>
      <c r="Q182" s="68" t="s">
        <v>28</v>
      </c>
      <c r="R182" s="68">
        <v>1000</v>
      </c>
      <c r="S182" s="141">
        <f t="shared" si="21"/>
        <v>0</v>
      </c>
      <c r="T182" s="185" t="str">
        <f t="shared" si="22"/>
        <v>5mL移液吸头：货号（2502）：ADU5MBL，5mL低吸附袋装，  100个/袋，10袋/箱；0元/袋</v>
      </c>
      <c r="U182" s="222"/>
      <c r="V182" s="223"/>
      <c r="W182" s="223"/>
      <c r="X182" s="224"/>
      <c r="Y182" s="163"/>
      <c r="Z182" s="73" t="s">
        <v>588</v>
      </c>
      <c r="AA182" s="141" t="s">
        <v>4588</v>
      </c>
      <c r="AB182" s="141" t="s">
        <v>4592</v>
      </c>
      <c r="AC182" s="141" t="s">
        <v>4589</v>
      </c>
      <c r="AD182" s="186" t="s">
        <v>4597</v>
      </c>
      <c r="AE182" s="186" t="s">
        <v>4594</v>
      </c>
      <c r="AF182" s="186" t="s">
        <v>4595</v>
      </c>
      <c r="AG182" s="186" t="s">
        <v>4596</v>
      </c>
    </row>
    <row r="183" spans="1:33" ht="30" hidden="1" customHeight="1">
      <c r="A183" s="266"/>
      <c r="B183" s="307"/>
      <c r="C183" s="58" t="str">
        <f t="shared" si="25"/>
        <v>5mL移液吸头</v>
      </c>
      <c r="D183" s="54">
        <v>2503</v>
      </c>
      <c r="E183" s="159" t="s">
        <v>589</v>
      </c>
      <c r="F183" s="56" t="s">
        <v>590</v>
      </c>
      <c r="G183" s="56" t="s">
        <v>583</v>
      </c>
      <c r="H183" s="59" t="s">
        <v>25</v>
      </c>
      <c r="I183" s="57">
        <v>1</v>
      </c>
      <c r="J183" s="57">
        <v>1</v>
      </c>
      <c r="K183" s="141"/>
      <c r="L183" s="141">
        <f t="shared" si="19"/>
        <v>0</v>
      </c>
      <c r="M183" s="65">
        <v>5000</v>
      </c>
      <c r="N183" s="69" t="s">
        <v>27</v>
      </c>
      <c r="O183" s="69">
        <v>100</v>
      </c>
      <c r="P183" s="168">
        <f t="shared" si="20"/>
        <v>0</v>
      </c>
      <c r="Q183" s="68" t="s">
        <v>28</v>
      </c>
      <c r="R183" s="68">
        <v>1000</v>
      </c>
      <c r="S183" s="141">
        <f t="shared" si="21"/>
        <v>0</v>
      </c>
      <c r="T183" s="185" t="str">
        <f t="shared" si="22"/>
        <v>5mL移液吸头：货号（2503）：ADU5MBLF，5mL滤芯低吸附袋装，  100个/袋，10袋/箱；0元/袋</v>
      </c>
      <c r="U183" s="222"/>
      <c r="V183" s="223"/>
      <c r="W183" s="223"/>
      <c r="X183" s="224"/>
      <c r="Y183" s="163"/>
      <c r="Z183" s="73" t="s">
        <v>588</v>
      </c>
      <c r="AA183" s="141" t="s">
        <v>4588</v>
      </c>
      <c r="AB183" s="141" t="s">
        <v>4592</v>
      </c>
      <c r="AC183" s="141" t="s">
        <v>4589</v>
      </c>
      <c r="AD183" s="186" t="s">
        <v>4597</v>
      </c>
      <c r="AE183" s="186" t="s">
        <v>4594</v>
      </c>
      <c r="AF183" s="186" t="s">
        <v>4595</v>
      </c>
      <c r="AG183" s="186" t="s">
        <v>4596</v>
      </c>
    </row>
    <row r="184" spans="1:33" ht="30" customHeight="1">
      <c r="A184" s="266"/>
      <c r="B184" s="307"/>
      <c r="C184" s="58" t="str">
        <f t="shared" si="25"/>
        <v>5mL移液吸头</v>
      </c>
      <c r="D184" s="54">
        <v>2504</v>
      </c>
      <c r="E184" s="55" t="s">
        <v>591</v>
      </c>
      <c r="F184" s="55" t="s">
        <v>593</v>
      </c>
      <c r="G184" s="56" t="s">
        <v>592</v>
      </c>
      <c r="H184" s="59" t="s">
        <v>25</v>
      </c>
      <c r="I184" s="57">
        <v>1</v>
      </c>
      <c r="J184" s="57">
        <v>1</v>
      </c>
      <c r="K184" s="141">
        <f>520</f>
        <v>520</v>
      </c>
      <c r="L184" s="141">
        <f t="shared" si="19"/>
        <v>520</v>
      </c>
      <c r="M184" s="65">
        <v>5000</v>
      </c>
      <c r="N184" s="69" t="s">
        <v>44</v>
      </c>
      <c r="O184" s="69">
        <v>24</v>
      </c>
      <c r="P184" s="168">
        <f t="shared" si="20"/>
        <v>52</v>
      </c>
      <c r="Q184" s="68" t="s">
        <v>28</v>
      </c>
      <c r="R184" s="68">
        <v>240</v>
      </c>
      <c r="S184" s="141">
        <f t="shared" si="21"/>
        <v>2.1666666666666665</v>
      </c>
      <c r="T184" s="185" t="str">
        <f t="shared" si="22"/>
        <v>5mL移液吸头：货号（2504）：ADU5MRS，5mL无菌盒装，24个/盒，10盒/箱；52元/盒</v>
      </c>
      <c r="U184" s="222"/>
      <c r="V184" s="223"/>
      <c r="W184" s="223"/>
      <c r="X184" s="224"/>
      <c r="Y184" s="163"/>
      <c r="Z184" s="73" t="s">
        <v>594</v>
      </c>
      <c r="AA184" s="141" t="s">
        <v>4588</v>
      </c>
      <c r="AB184" s="141" t="s">
        <v>4592</v>
      </c>
      <c r="AC184" s="141" t="s">
        <v>4589</v>
      </c>
      <c r="AD184" s="186" t="s">
        <v>4597</v>
      </c>
      <c r="AE184" s="186" t="s">
        <v>4594</v>
      </c>
      <c r="AF184" s="186" t="s">
        <v>4595</v>
      </c>
      <c r="AG184" s="186" t="s">
        <v>4596</v>
      </c>
    </row>
    <row r="185" spans="1:33" ht="30" hidden="1" customHeight="1">
      <c r="A185" s="266"/>
      <c r="B185" s="307"/>
      <c r="C185" s="58" t="str">
        <f t="shared" si="25"/>
        <v>5mL移液吸头</v>
      </c>
      <c r="D185" s="54">
        <v>2505</v>
      </c>
      <c r="E185" s="159" t="s">
        <v>595</v>
      </c>
      <c r="F185" s="56" t="s">
        <v>596</v>
      </c>
      <c r="G185" s="56" t="s">
        <v>592</v>
      </c>
      <c r="H185" s="59" t="s">
        <v>25</v>
      </c>
      <c r="I185" s="57">
        <v>1</v>
      </c>
      <c r="J185" s="57">
        <v>1</v>
      </c>
      <c r="K185" s="141"/>
      <c r="L185" s="141">
        <f t="shared" si="19"/>
        <v>0</v>
      </c>
      <c r="M185" s="65">
        <v>5000</v>
      </c>
      <c r="N185" s="69" t="s">
        <v>44</v>
      </c>
      <c r="O185" s="69">
        <v>24</v>
      </c>
      <c r="P185" s="168">
        <f t="shared" si="20"/>
        <v>0</v>
      </c>
      <c r="Q185" s="68" t="s">
        <v>28</v>
      </c>
      <c r="R185" s="68">
        <v>240</v>
      </c>
      <c r="S185" s="141">
        <f t="shared" si="21"/>
        <v>0</v>
      </c>
      <c r="T185" s="185" t="str">
        <f t="shared" si="22"/>
        <v>5mL移液吸头：货号（2505）：ADU5MRLS，5mL无菌低吸附盒装，24个/盒，10盒/箱；0元/盒</v>
      </c>
      <c r="U185" s="222"/>
      <c r="V185" s="223"/>
      <c r="W185" s="223"/>
      <c r="X185" s="224"/>
      <c r="Y185" s="163"/>
      <c r="Z185" s="73" t="s">
        <v>597</v>
      </c>
      <c r="AA185" s="141" t="s">
        <v>4588</v>
      </c>
      <c r="AB185" s="141" t="s">
        <v>4592</v>
      </c>
      <c r="AC185" s="141" t="s">
        <v>4589</v>
      </c>
      <c r="AD185" s="186" t="s">
        <v>4597</v>
      </c>
      <c r="AE185" s="186" t="s">
        <v>4594</v>
      </c>
      <c r="AF185" s="186" t="s">
        <v>4595</v>
      </c>
      <c r="AG185" s="186" t="s">
        <v>4596</v>
      </c>
    </row>
    <row r="186" spans="1:33" ht="30" hidden="1" customHeight="1">
      <c r="A186" s="266"/>
      <c r="B186" s="307"/>
      <c r="C186" s="58" t="str">
        <f t="shared" si="25"/>
        <v>5mL移液吸头</v>
      </c>
      <c r="D186" s="54">
        <v>2506</v>
      </c>
      <c r="E186" s="159" t="s">
        <v>598</v>
      </c>
      <c r="F186" s="56" t="s">
        <v>599</v>
      </c>
      <c r="G186" s="56" t="s">
        <v>592</v>
      </c>
      <c r="H186" s="59" t="s">
        <v>25</v>
      </c>
      <c r="I186" s="57">
        <v>1</v>
      </c>
      <c r="J186" s="57">
        <v>1</v>
      </c>
      <c r="K186" s="141"/>
      <c r="L186" s="141">
        <f t="shared" si="19"/>
        <v>0</v>
      </c>
      <c r="M186" s="65">
        <v>5000</v>
      </c>
      <c r="N186" s="69" t="s">
        <v>44</v>
      </c>
      <c r="O186" s="69">
        <v>24</v>
      </c>
      <c r="P186" s="168">
        <f t="shared" si="20"/>
        <v>0</v>
      </c>
      <c r="Q186" s="68" t="s">
        <v>28</v>
      </c>
      <c r="R186" s="68">
        <v>240</v>
      </c>
      <c r="S186" s="141">
        <f t="shared" si="21"/>
        <v>0</v>
      </c>
      <c r="T186" s="185" t="str">
        <f t="shared" si="22"/>
        <v>5mL移液吸头：货号（2506）：ADU5MRLFS，5mL无菌滤芯低吸附盒装，24个/盒，10盒/箱；0元/盒</v>
      </c>
      <c r="U186" s="222"/>
      <c r="V186" s="223"/>
      <c r="W186" s="223"/>
      <c r="X186" s="224"/>
      <c r="Y186" s="163"/>
      <c r="Z186" s="73" t="s">
        <v>600</v>
      </c>
      <c r="AA186" s="141" t="s">
        <v>4588</v>
      </c>
      <c r="AB186" s="141" t="s">
        <v>4592</v>
      </c>
      <c r="AC186" s="141" t="s">
        <v>4589</v>
      </c>
      <c r="AD186" s="186" t="s">
        <v>4597</v>
      </c>
      <c r="AE186" s="186" t="s">
        <v>4594</v>
      </c>
      <c r="AF186" s="186" t="s">
        <v>4595</v>
      </c>
      <c r="AG186" s="186" t="s">
        <v>4596</v>
      </c>
    </row>
    <row r="187" spans="1:33" ht="30" customHeight="1">
      <c r="A187" s="266"/>
      <c r="B187" s="307"/>
      <c r="C187" s="58" t="s">
        <v>601</v>
      </c>
      <c r="D187" s="54">
        <v>2601</v>
      </c>
      <c r="E187" s="55" t="s">
        <v>602</v>
      </c>
      <c r="F187" s="55" t="s">
        <v>603</v>
      </c>
      <c r="G187" s="56" t="s">
        <v>583</v>
      </c>
      <c r="H187" s="59" t="s">
        <v>25</v>
      </c>
      <c r="I187" s="57">
        <v>1</v>
      </c>
      <c r="J187" s="57">
        <v>1</v>
      </c>
      <c r="K187" s="141">
        <f>800</f>
        <v>800</v>
      </c>
      <c r="L187" s="141">
        <f t="shared" si="19"/>
        <v>800</v>
      </c>
      <c r="M187" s="65">
        <v>10000</v>
      </c>
      <c r="N187" s="69" t="s">
        <v>27</v>
      </c>
      <c r="O187" s="69">
        <v>100</v>
      </c>
      <c r="P187" s="168">
        <f t="shared" si="20"/>
        <v>80</v>
      </c>
      <c r="Q187" s="68" t="s">
        <v>28</v>
      </c>
      <c r="R187" s="68">
        <v>1000</v>
      </c>
      <c r="S187" s="141">
        <f t="shared" si="21"/>
        <v>0.8</v>
      </c>
      <c r="T187" s="185" t="str">
        <f t="shared" si="22"/>
        <v>10mL移液吸头：货号（2601）：ADU10MB，10mL袋装，  100个/袋，10袋/箱；80元/袋</v>
      </c>
      <c r="U187" s="222"/>
      <c r="V187" s="223"/>
      <c r="W187" s="223"/>
      <c r="X187" s="224"/>
      <c r="Y187" s="163"/>
      <c r="Z187" s="73" t="s">
        <v>604</v>
      </c>
      <c r="AA187" s="141" t="s">
        <v>4588</v>
      </c>
      <c r="AB187" s="141" t="s">
        <v>4592</v>
      </c>
      <c r="AC187" s="141" t="s">
        <v>4589</v>
      </c>
      <c r="AD187" s="186" t="s">
        <v>4597</v>
      </c>
      <c r="AE187" s="186" t="s">
        <v>4594</v>
      </c>
      <c r="AF187" s="186" t="s">
        <v>4595</v>
      </c>
      <c r="AG187" s="186" t="s">
        <v>4596</v>
      </c>
    </row>
    <row r="188" spans="1:33" ht="30" hidden="1" customHeight="1">
      <c r="A188" s="266"/>
      <c r="B188" s="307"/>
      <c r="C188" s="58" t="str">
        <f t="shared" ref="C188:C192" si="26">C187</f>
        <v>10mL移液吸头</v>
      </c>
      <c r="D188" s="54">
        <v>2602</v>
      </c>
      <c r="E188" s="159" t="s">
        <v>605</v>
      </c>
      <c r="F188" s="56" t="s">
        <v>606</v>
      </c>
      <c r="G188" s="56" t="s">
        <v>583</v>
      </c>
      <c r="H188" s="59" t="s">
        <v>25</v>
      </c>
      <c r="I188" s="57">
        <v>1</v>
      </c>
      <c r="J188" s="57">
        <v>1</v>
      </c>
      <c r="K188" s="141"/>
      <c r="L188" s="141">
        <f t="shared" si="19"/>
        <v>0</v>
      </c>
      <c r="M188" s="65">
        <v>10000</v>
      </c>
      <c r="N188" s="69" t="s">
        <v>27</v>
      </c>
      <c r="O188" s="69">
        <v>100</v>
      </c>
      <c r="P188" s="168">
        <f t="shared" si="20"/>
        <v>0</v>
      </c>
      <c r="Q188" s="68" t="s">
        <v>28</v>
      </c>
      <c r="R188" s="68">
        <v>1000</v>
      </c>
      <c r="S188" s="141">
        <f t="shared" si="21"/>
        <v>0</v>
      </c>
      <c r="T188" s="185" t="str">
        <f t="shared" si="22"/>
        <v>10mL移液吸头：货号（2602）：ADU10MBL，10mL低吸附袋装，  100个/袋，10袋/箱；0元/袋</v>
      </c>
      <c r="U188" s="222"/>
      <c r="V188" s="223"/>
      <c r="W188" s="223"/>
      <c r="X188" s="224"/>
      <c r="Y188" s="163"/>
      <c r="Z188" s="73" t="s">
        <v>607</v>
      </c>
      <c r="AA188" s="141" t="s">
        <v>4588</v>
      </c>
      <c r="AB188" s="141" t="s">
        <v>4592</v>
      </c>
      <c r="AC188" s="141" t="s">
        <v>4589</v>
      </c>
      <c r="AD188" s="186" t="s">
        <v>4597</v>
      </c>
      <c r="AE188" s="186" t="s">
        <v>4594</v>
      </c>
      <c r="AF188" s="186" t="s">
        <v>4595</v>
      </c>
      <c r="AG188" s="186" t="s">
        <v>4596</v>
      </c>
    </row>
    <row r="189" spans="1:33" ht="30" hidden="1" customHeight="1">
      <c r="A189" s="266"/>
      <c r="B189" s="307"/>
      <c r="C189" s="58" t="str">
        <f t="shared" si="26"/>
        <v>10mL移液吸头</v>
      </c>
      <c r="D189" s="54">
        <v>2603</v>
      </c>
      <c r="E189" s="159" t="s">
        <v>608</v>
      </c>
      <c r="F189" s="56" t="s">
        <v>609</v>
      </c>
      <c r="G189" s="56" t="s">
        <v>583</v>
      </c>
      <c r="H189" s="59" t="s">
        <v>25</v>
      </c>
      <c r="I189" s="57">
        <v>1</v>
      </c>
      <c r="J189" s="57">
        <v>1</v>
      </c>
      <c r="K189" s="141"/>
      <c r="L189" s="141">
        <f t="shared" si="19"/>
        <v>0</v>
      </c>
      <c r="M189" s="65">
        <v>10000</v>
      </c>
      <c r="N189" s="69" t="s">
        <v>27</v>
      </c>
      <c r="O189" s="69">
        <v>100</v>
      </c>
      <c r="P189" s="168">
        <f t="shared" si="20"/>
        <v>0</v>
      </c>
      <c r="Q189" s="68" t="s">
        <v>28</v>
      </c>
      <c r="R189" s="68">
        <v>1000</v>
      </c>
      <c r="S189" s="141">
        <f t="shared" si="21"/>
        <v>0</v>
      </c>
      <c r="T189" s="185" t="str">
        <f t="shared" si="22"/>
        <v>10mL移液吸头：货号（2603）：ADU10MBLF，10mL滤芯低吸附袋装，  100个/袋，10袋/箱；0元/袋</v>
      </c>
      <c r="U189" s="222"/>
      <c r="V189" s="223"/>
      <c r="W189" s="223"/>
      <c r="X189" s="224"/>
      <c r="Y189" s="163"/>
      <c r="Z189" s="73" t="s">
        <v>610</v>
      </c>
      <c r="AA189" s="141" t="s">
        <v>4588</v>
      </c>
      <c r="AB189" s="141" t="s">
        <v>4592</v>
      </c>
      <c r="AC189" s="141" t="s">
        <v>4589</v>
      </c>
      <c r="AD189" s="186" t="s">
        <v>4597</v>
      </c>
      <c r="AE189" s="186" t="s">
        <v>4594</v>
      </c>
      <c r="AF189" s="186" t="s">
        <v>4595</v>
      </c>
      <c r="AG189" s="186" t="s">
        <v>4596</v>
      </c>
    </row>
    <row r="190" spans="1:33" ht="30" customHeight="1">
      <c r="A190" s="266"/>
      <c r="B190" s="307"/>
      <c r="C190" s="58" t="str">
        <f t="shared" si="26"/>
        <v>10mL移液吸头</v>
      </c>
      <c r="D190" s="54">
        <v>2604</v>
      </c>
      <c r="E190" s="55" t="s">
        <v>611</v>
      </c>
      <c r="F190" s="55" t="s">
        <v>612</v>
      </c>
      <c r="G190" s="56" t="s">
        <v>592</v>
      </c>
      <c r="H190" s="59" t="s">
        <v>25</v>
      </c>
      <c r="I190" s="57">
        <v>1</v>
      </c>
      <c r="J190" s="57">
        <v>1</v>
      </c>
      <c r="K190" s="141">
        <f>600</f>
        <v>600</v>
      </c>
      <c r="L190" s="141">
        <f t="shared" si="19"/>
        <v>600</v>
      </c>
      <c r="M190" s="65">
        <v>10000</v>
      </c>
      <c r="N190" s="69" t="s">
        <v>44</v>
      </c>
      <c r="O190" s="69">
        <v>24</v>
      </c>
      <c r="P190" s="168">
        <f t="shared" si="20"/>
        <v>60</v>
      </c>
      <c r="Q190" s="68" t="s">
        <v>28</v>
      </c>
      <c r="R190" s="68">
        <v>240</v>
      </c>
      <c r="S190" s="141">
        <f t="shared" si="21"/>
        <v>2.5</v>
      </c>
      <c r="T190" s="185" t="str">
        <f t="shared" si="22"/>
        <v>10mL移液吸头：货号（2604）：ADU10MRS，10mL无菌盒装，24个/盒，10盒/箱；60元/盒</v>
      </c>
      <c r="U190" s="222"/>
      <c r="V190" s="223"/>
      <c r="W190" s="223"/>
      <c r="X190" s="224"/>
      <c r="Y190" s="163"/>
      <c r="Z190" s="73" t="s">
        <v>613</v>
      </c>
      <c r="AA190" s="141" t="s">
        <v>4588</v>
      </c>
      <c r="AB190" s="141" t="s">
        <v>4592</v>
      </c>
      <c r="AC190" s="141" t="s">
        <v>4589</v>
      </c>
      <c r="AD190" s="186" t="s">
        <v>4597</v>
      </c>
      <c r="AE190" s="186" t="s">
        <v>4594</v>
      </c>
      <c r="AF190" s="186" t="s">
        <v>4595</v>
      </c>
      <c r="AG190" s="186" t="s">
        <v>4596</v>
      </c>
    </row>
    <row r="191" spans="1:33" ht="30" hidden="1" customHeight="1">
      <c r="A191" s="266"/>
      <c r="B191" s="307"/>
      <c r="C191" s="58" t="str">
        <f t="shared" si="26"/>
        <v>10mL移液吸头</v>
      </c>
      <c r="D191" s="54">
        <v>2605</v>
      </c>
      <c r="E191" s="159" t="s">
        <v>614</v>
      </c>
      <c r="F191" s="56" t="s">
        <v>615</v>
      </c>
      <c r="G191" s="56" t="s">
        <v>592</v>
      </c>
      <c r="H191" s="59" t="s">
        <v>25</v>
      </c>
      <c r="I191" s="57">
        <v>1</v>
      </c>
      <c r="J191" s="57">
        <v>1</v>
      </c>
      <c r="K191" s="141"/>
      <c r="L191" s="141">
        <f t="shared" si="19"/>
        <v>0</v>
      </c>
      <c r="M191" s="65">
        <v>10000</v>
      </c>
      <c r="N191" s="69" t="s">
        <v>44</v>
      </c>
      <c r="O191" s="69">
        <v>24</v>
      </c>
      <c r="P191" s="168">
        <f t="shared" si="20"/>
        <v>0</v>
      </c>
      <c r="Q191" s="68" t="s">
        <v>28</v>
      </c>
      <c r="R191" s="68">
        <v>240</v>
      </c>
      <c r="S191" s="141">
        <f t="shared" si="21"/>
        <v>0</v>
      </c>
      <c r="T191" s="185" t="str">
        <f t="shared" si="22"/>
        <v>10mL移液吸头：货号（2605）：ADU10MRLS，10mL无菌低吸附盒装，24个/盒，10盒/箱；0元/盒</v>
      </c>
      <c r="U191" s="222"/>
      <c r="V191" s="223"/>
      <c r="W191" s="223"/>
      <c r="X191" s="224"/>
      <c r="Y191" s="163"/>
      <c r="Z191" s="73" t="s">
        <v>616</v>
      </c>
      <c r="AA191" s="141" t="s">
        <v>4588</v>
      </c>
      <c r="AB191" s="141" t="s">
        <v>4592</v>
      </c>
      <c r="AC191" s="141" t="s">
        <v>4589</v>
      </c>
      <c r="AD191" s="186" t="s">
        <v>4597</v>
      </c>
      <c r="AE191" s="186" t="s">
        <v>4594</v>
      </c>
      <c r="AF191" s="186" t="s">
        <v>4595</v>
      </c>
      <c r="AG191" s="186" t="s">
        <v>4596</v>
      </c>
    </row>
    <row r="192" spans="1:33" ht="30" hidden="1" customHeight="1">
      <c r="A192" s="266"/>
      <c r="B192" s="307"/>
      <c r="C192" s="58" t="str">
        <f t="shared" si="26"/>
        <v>10mL移液吸头</v>
      </c>
      <c r="D192" s="54">
        <v>2606</v>
      </c>
      <c r="E192" s="159" t="s">
        <v>617</v>
      </c>
      <c r="F192" s="56" t="s">
        <v>618</v>
      </c>
      <c r="G192" s="56" t="s">
        <v>592</v>
      </c>
      <c r="H192" s="59" t="s">
        <v>25</v>
      </c>
      <c r="I192" s="57">
        <v>1</v>
      </c>
      <c r="J192" s="57">
        <v>1</v>
      </c>
      <c r="K192" s="141"/>
      <c r="L192" s="141">
        <f t="shared" si="19"/>
        <v>0</v>
      </c>
      <c r="M192" s="65">
        <v>10000</v>
      </c>
      <c r="N192" s="69" t="s">
        <v>44</v>
      </c>
      <c r="O192" s="69">
        <v>24</v>
      </c>
      <c r="P192" s="168">
        <f t="shared" si="20"/>
        <v>0</v>
      </c>
      <c r="Q192" s="68" t="s">
        <v>28</v>
      </c>
      <c r="R192" s="68">
        <v>240</v>
      </c>
      <c r="S192" s="141">
        <f t="shared" si="21"/>
        <v>0</v>
      </c>
      <c r="T192" s="185" t="str">
        <f t="shared" si="22"/>
        <v>10mL移液吸头：货号（2606）：ADU10MRLFS，10mL无菌滤芯低吸附盒装，24个/盒，10盒/箱；0元/盒</v>
      </c>
      <c r="U192" s="222"/>
      <c r="V192" s="223"/>
      <c r="W192" s="223"/>
      <c r="X192" s="224"/>
      <c r="Y192" s="163"/>
      <c r="Z192" s="73" t="s">
        <v>619</v>
      </c>
      <c r="AA192" s="141" t="s">
        <v>4588</v>
      </c>
      <c r="AB192" s="141" t="s">
        <v>4592</v>
      </c>
      <c r="AC192" s="141" t="s">
        <v>4589</v>
      </c>
      <c r="AD192" s="186" t="s">
        <v>4597</v>
      </c>
      <c r="AE192" s="186" t="s">
        <v>4594</v>
      </c>
      <c r="AF192" s="186" t="s">
        <v>4595</v>
      </c>
      <c r="AG192" s="186" t="s">
        <v>4596</v>
      </c>
    </row>
    <row r="193" spans="1:33" ht="30" hidden="1" customHeight="1">
      <c r="A193" s="267" t="s">
        <v>620</v>
      </c>
      <c r="B193" s="308" t="s">
        <v>621</v>
      </c>
      <c r="C193" s="58" t="s">
        <v>622</v>
      </c>
      <c r="D193" s="54">
        <v>2700</v>
      </c>
      <c r="E193" s="159" t="s">
        <v>623</v>
      </c>
      <c r="F193" s="56" t="s">
        <v>98</v>
      </c>
      <c r="G193" s="56" t="s">
        <v>24</v>
      </c>
      <c r="H193" s="59" t="s">
        <v>25</v>
      </c>
      <c r="I193" s="57">
        <v>1</v>
      </c>
      <c r="J193" s="57">
        <v>1</v>
      </c>
      <c r="K193" s="141"/>
      <c r="L193" s="141">
        <f t="shared" si="19"/>
        <v>0</v>
      </c>
      <c r="M193" s="65" t="s">
        <v>97</v>
      </c>
      <c r="N193" s="66" t="s">
        <v>27</v>
      </c>
      <c r="O193" s="66">
        <v>1000</v>
      </c>
      <c r="P193" s="168">
        <f t="shared" si="20"/>
        <v>0</v>
      </c>
      <c r="Q193" s="68" t="s">
        <v>28</v>
      </c>
      <c r="R193" s="68">
        <v>5000</v>
      </c>
      <c r="S193" s="141">
        <f t="shared" si="21"/>
        <v>0</v>
      </c>
      <c r="T193" s="185" t="str">
        <f t="shared" si="22"/>
        <v>R款20μL移液吸头：货号（2700）：ADR20B，20ul袋装，  1000个/袋，5袋/箱；0元/袋</v>
      </c>
      <c r="U193" s="222"/>
      <c r="V193" s="223"/>
      <c r="W193" s="223"/>
      <c r="X193" s="224"/>
      <c r="Y193" s="163"/>
      <c r="Z193" s="73" t="s">
        <v>624</v>
      </c>
      <c r="AA193" s="141" t="s">
        <v>4588</v>
      </c>
      <c r="AB193" s="141" t="s">
        <v>4592</v>
      </c>
      <c r="AC193" s="141" t="s">
        <v>4589</v>
      </c>
      <c r="AD193" s="186" t="s">
        <v>4597</v>
      </c>
      <c r="AE193" s="186" t="s">
        <v>4594</v>
      </c>
      <c r="AF193" s="186" t="s">
        <v>4595</v>
      </c>
      <c r="AG193" s="186" t="s">
        <v>4596</v>
      </c>
    </row>
    <row r="194" spans="1:33" ht="30" hidden="1" customHeight="1">
      <c r="A194" s="267"/>
      <c r="B194" s="308"/>
      <c r="C194" s="58" t="s">
        <v>622</v>
      </c>
      <c r="D194" s="54">
        <v>2701</v>
      </c>
      <c r="E194" s="159" t="s">
        <v>625</v>
      </c>
      <c r="F194" s="56" t="s">
        <v>101</v>
      </c>
      <c r="G194" s="56" t="s">
        <v>24</v>
      </c>
      <c r="H194" s="59" t="s">
        <v>25</v>
      </c>
      <c r="I194" s="57">
        <v>1</v>
      </c>
      <c r="J194" s="57">
        <v>1</v>
      </c>
      <c r="K194" s="141"/>
      <c r="L194" s="141">
        <f t="shared" si="19"/>
        <v>0</v>
      </c>
      <c r="M194" s="65" t="s">
        <v>97</v>
      </c>
      <c r="N194" s="66" t="s">
        <v>27</v>
      </c>
      <c r="O194" s="66">
        <v>1000</v>
      </c>
      <c r="P194" s="168">
        <f t="shared" si="20"/>
        <v>0</v>
      </c>
      <c r="Q194" s="68" t="s">
        <v>28</v>
      </c>
      <c r="R194" s="68">
        <v>5000</v>
      </c>
      <c r="S194" s="141">
        <f t="shared" si="21"/>
        <v>0</v>
      </c>
      <c r="T194" s="185" t="str">
        <f t="shared" si="22"/>
        <v>R款20μL移液吸头：货号（2701）：ADR20BF，20ul滤芯袋装，  1000个/袋，5袋/箱；0元/袋</v>
      </c>
      <c r="U194" s="222"/>
      <c r="V194" s="223"/>
      <c r="W194" s="223"/>
      <c r="X194" s="224"/>
      <c r="Y194" s="163"/>
      <c r="Z194" s="73" t="s">
        <v>626</v>
      </c>
      <c r="AA194" s="141" t="s">
        <v>4588</v>
      </c>
      <c r="AB194" s="141" t="s">
        <v>4592</v>
      </c>
      <c r="AC194" s="141" t="s">
        <v>4589</v>
      </c>
      <c r="AD194" s="186" t="s">
        <v>4597</v>
      </c>
      <c r="AE194" s="186" t="s">
        <v>4594</v>
      </c>
      <c r="AF194" s="186" t="s">
        <v>4595</v>
      </c>
      <c r="AG194" s="186" t="s">
        <v>4596</v>
      </c>
    </row>
    <row r="195" spans="1:33" ht="30" hidden="1" customHeight="1">
      <c r="A195" s="267"/>
      <c r="B195" s="308"/>
      <c r="C195" s="58" t="s">
        <v>622</v>
      </c>
      <c r="D195" s="54">
        <v>2702</v>
      </c>
      <c r="E195" s="159" t="s">
        <v>627</v>
      </c>
      <c r="F195" s="56" t="s">
        <v>104</v>
      </c>
      <c r="G195" s="56" t="s">
        <v>24</v>
      </c>
      <c r="H195" s="59" t="s">
        <v>25</v>
      </c>
      <c r="I195" s="57">
        <v>1</v>
      </c>
      <c r="J195" s="57">
        <v>1</v>
      </c>
      <c r="K195" s="141"/>
      <c r="L195" s="141">
        <f t="shared" ref="L195:L258" si="27">K195*J195*I195</f>
        <v>0</v>
      </c>
      <c r="M195" s="65" t="s">
        <v>97</v>
      </c>
      <c r="N195" s="66" t="s">
        <v>27</v>
      </c>
      <c r="O195" s="66">
        <v>1000</v>
      </c>
      <c r="P195" s="168">
        <f t="shared" ref="P195:P258" si="28">K195/R195*O195*I195</f>
        <v>0</v>
      </c>
      <c r="Q195" s="68" t="s">
        <v>28</v>
      </c>
      <c r="R195" s="68">
        <v>5000</v>
      </c>
      <c r="S195" s="141">
        <f t="shared" ref="S195:S258" si="29">K195/R195*I195</f>
        <v>0</v>
      </c>
      <c r="T195" s="185" t="str">
        <f t="shared" ref="T195:T258" si="30">CONCATENATE(C195,AD195,AE195,AF195,D195,AG195,AD195,E195,AA195,F195,AA195,G195,AC195,P195,AB195,N195)</f>
        <v>R款20μL移液吸头：货号（2702）：ADR20BL，20ul低吸附袋装，  1000个/袋，5袋/箱；0元/袋</v>
      </c>
      <c r="U195" s="222"/>
      <c r="V195" s="223"/>
      <c r="W195" s="223"/>
      <c r="X195" s="224"/>
      <c r="Y195" s="163"/>
      <c r="Z195" s="73" t="s">
        <v>628</v>
      </c>
      <c r="AA195" s="141" t="s">
        <v>4588</v>
      </c>
      <c r="AB195" s="141" t="s">
        <v>4592</v>
      </c>
      <c r="AC195" s="141" t="s">
        <v>4589</v>
      </c>
      <c r="AD195" s="186" t="s">
        <v>4597</v>
      </c>
      <c r="AE195" s="186" t="s">
        <v>4594</v>
      </c>
      <c r="AF195" s="186" t="s">
        <v>4595</v>
      </c>
      <c r="AG195" s="186" t="s">
        <v>4596</v>
      </c>
    </row>
    <row r="196" spans="1:33" ht="30" hidden="1" customHeight="1">
      <c r="A196" s="267"/>
      <c r="B196" s="308"/>
      <c r="C196" s="58" t="str">
        <f t="shared" ref="C196:C202" si="31">C195</f>
        <v>R款20μL移液吸头</v>
      </c>
      <c r="D196" s="54">
        <v>2703</v>
      </c>
      <c r="E196" s="159" t="s">
        <v>629</v>
      </c>
      <c r="F196" s="56" t="s">
        <v>107</v>
      </c>
      <c r="G196" s="56" t="s">
        <v>24</v>
      </c>
      <c r="H196" s="59" t="s">
        <v>25</v>
      </c>
      <c r="I196" s="57">
        <v>1</v>
      </c>
      <c r="J196" s="57">
        <v>1</v>
      </c>
      <c r="K196" s="141"/>
      <c r="L196" s="141">
        <f t="shared" si="27"/>
        <v>0</v>
      </c>
      <c r="M196" s="65" t="s">
        <v>97</v>
      </c>
      <c r="N196" s="66" t="s">
        <v>27</v>
      </c>
      <c r="O196" s="66">
        <v>1000</v>
      </c>
      <c r="P196" s="168">
        <f t="shared" si="28"/>
        <v>0</v>
      </c>
      <c r="Q196" s="68" t="s">
        <v>28</v>
      </c>
      <c r="R196" s="68">
        <v>5000</v>
      </c>
      <c r="S196" s="141">
        <f t="shared" si="29"/>
        <v>0</v>
      </c>
      <c r="T196" s="185" t="str">
        <f t="shared" si="30"/>
        <v>R款20μL移液吸头：货号（2703）：ADR20BLF，20ul滤芯低吸附袋装，  1000个/袋，5袋/箱；0元/袋</v>
      </c>
      <c r="U196" s="222"/>
      <c r="V196" s="223"/>
      <c r="W196" s="223"/>
      <c r="X196" s="224"/>
      <c r="Y196" s="163"/>
      <c r="Z196" s="73" t="s">
        <v>630</v>
      </c>
      <c r="AA196" s="141" t="s">
        <v>4588</v>
      </c>
      <c r="AB196" s="141" t="s">
        <v>4592</v>
      </c>
      <c r="AC196" s="141" t="s">
        <v>4589</v>
      </c>
      <c r="AD196" s="186" t="s">
        <v>4597</v>
      </c>
      <c r="AE196" s="186" t="s">
        <v>4594</v>
      </c>
      <c r="AF196" s="186" t="s">
        <v>4595</v>
      </c>
      <c r="AG196" s="186" t="s">
        <v>4596</v>
      </c>
    </row>
    <row r="197" spans="1:33" ht="30" customHeight="1">
      <c r="A197" s="267"/>
      <c r="B197" s="308"/>
      <c r="C197" s="58" t="s">
        <v>631</v>
      </c>
      <c r="D197" s="60">
        <v>2704</v>
      </c>
      <c r="E197" s="55" t="s">
        <v>632</v>
      </c>
      <c r="F197" s="55" t="s">
        <v>633</v>
      </c>
      <c r="G197" s="56" t="s">
        <v>43</v>
      </c>
      <c r="H197" s="59" t="s">
        <v>25</v>
      </c>
      <c r="I197" s="57">
        <v>1</v>
      </c>
      <c r="J197" s="57">
        <v>1</v>
      </c>
      <c r="K197" s="141">
        <f>2000</f>
        <v>2000</v>
      </c>
      <c r="L197" s="141">
        <f t="shared" si="27"/>
        <v>2000</v>
      </c>
      <c r="M197" s="65" t="s">
        <v>97</v>
      </c>
      <c r="N197" s="69" t="s">
        <v>44</v>
      </c>
      <c r="O197" s="69">
        <v>96</v>
      </c>
      <c r="P197" s="168">
        <f t="shared" si="28"/>
        <v>40</v>
      </c>
      <c r="Q197" s="68" t="s">
        <v>28</v>
      </c>
      <c r="R197" s="68">
        <v>4800</v>
      </c>
      <c r="S197" s="141">
        <f t="shared" si="29"/>
        <v>0.41666666666666669</v>
      </c>
      <c r="T197" s="185" t="str">
        <f t="shared" si="30"/>
        <v>多功能盒（R款20μL移液吸头）：货号（2704）：ADR20RS，多功能20ul无菌盒装，96个/盒，10盒/中盒，5中盒/箱；40元/盒</v>
      </c>
      <c r="U197" s="222"/>
      <c r="V197" s="223"/>
      <c r="W197" s="223"/>
      <c r="X197" s="224"/>
      <c r="Y197" s="163"/>
      <c r="Z197" s="73" t="s">
        <v>634</v>
      </c>
      <c r="AA197" s="141" t="s">
        <v>4588</v>
      </c>
      <c r="AB197" s="141" t="s">
        <v>4592</v>
      </c>
      <c r="AC197" s="141" t="s">
        <v>4589</v>
      </c>
      <c r="AD197" s="186" t="s">
        <v>4597</v>
      </c>
      <c r="AE197" s="186" t="s">
        <v>4594</v>
      </c>
      <c r="AF197" s="186" t="s">
        <v>4595</v>
      </c>
      <c r="AG197" s="186" t="s">
        <v>4596</v>
      </c>
    </row>
    <row r="198" spans="1:33" ht="30" customHeight="1">
      <c r="A198" s="267"/>
      <c r="B198" s="308"/>
      <c r="C198" s="58" t="s">
        <v>631</v>
      </c>
      <c r="D198" s="60">
        <v>2705</v>
      </c>
      <c r="E198" s="55" t="s">
        <v>635</v>
      </c>
      <c r="F198" s="55" t="s">
        <v>636</v>
      </c>
      <c r="G198" s="56" t="s">
        <v>43</v>
      </c>
      <c r="H198" s="59" t="s">
        <v>25</v>
      </c>
      <c r="I198" s="57">
        <v>1</v>
      </c>
      <c r="J198" s="57">
        <v>1</v>
      </c>
      <c r="K198" s="141">
        <f>2200</f>
        <v>2200</v>
      </c>
      <c r="L198" s="141">
        <f t="shared" si="27"/>
        <v>2200</v>
      </c>
      <c r="M198" s="65" t="s">
        <v>97</v>
      </c>
      <c r="N198" s="69" t="s">
        <v>44</v>
      </c>
      <c r="O198" s="69">
        <v>96</v>
      </c>
      <c r="P198" s="168">
        <f t="shared" si="28"/>
        <v>44</v>
      </c>
      <c r="Q198" s="68" t="s">
        <v>28</v>
      </c>
      <c r="R198" s="68">
        <v>4800</v>
      </c>
      <c r="S198" s="141">
        <f t="shared" si="29"/>
        <v>0.45833333333333331</v>
      </c>
      <c r="T198" s="185" t="str">
        <f t="shared" si="30"/>
        <v>多功能盒（R款20μL移液吸头）：货号（2705）：ADR20RFS，多功能20ul无菌滤芯盒装，96个/盒，10盒/中盒，5中盒/箱；44元/盒</v>
      </c>
      <c r="U198" s="222"/>
      <c r="V198" s="223"/>
      <c r="W198" s="223"/>
      <c r="X198" s="224"/>
      <c r="Y198" s="163"/>
      <c r="Z198" s="73" t="s">
        <v>637</v>
      </c>
      <c r="AA198" s="141" t="s">
        <v>4588</v>
      </c>
      <c r="AB198" s="141" t="s">
        <v>4592</v>
      </c>
      <c r="AC198" s="141" t="s">
        <v>4589</v>
      </c>
      <c r="AD198" s="186" t="s">
        <v>4597</v>
      </c>
      <c r="AE198" s="186" t="s">
        <v>4594</v>
      </c>
      <c r="AF198" s="186" t="s">
        <v>4595</v>
      </c>
      <c r="AG198" s="186" t="s">
        <v>4596</v>
      </c>
    </row>
    <row r="199" spans="1:33" ht="30" customHeight="1">
      <c r="A199" s="267"/>
      <c r="B199" s="308"/>
      <c r="C199" s="58" t="str">
        <f>C197</f>
        <v>多功能盒（R款20μL移液吸头）</v>
      </c>
      <c r="D199" s="60">
        <v>2706</v>
      </c>
      <c r="E199" s="55" t="s">
        <v>638</v>
      </c>
      <c r="F199" s="55" t="s">
        <v>639</v>
      </c>
      <c r="G199" s="56" t="s">
        <v>43</v>
      </c>
      <c r="H199" s="59" t="s">
        <v>25</v>
      </c>
      <c r="I199" s="57">
        <v>1</v>
      </c>
      <c r="J199" s="57">
        <v>1</v>
      </c>
      <c r="K199" s="141">
        <f>2200</f>
        <v>2200</v>
      </c>
      <c r="L199" s="141">
        <f t="shared" si="27"/>
        <v>2200</v>
      </c>
      <c r="M199" s="65" t="s">
        <v>97</v>
      </c>
      <c r="N199" s="69" t="s">
        <v>44</v>
      </c>
      <c r="O199" s="69">
        <v>96</v>
      </c>
      <c r="P199" s="168">
        <f t="shared" si="28"/>
        <v>44</v>
      </c>
      <c r="Q199" s="68" t="s">
        <v>28</v>
      </c>
      <c r="R199" s="68">
        <v>4800</v>
      </c>
      <c r="S199" s="141">
        <f t="shared" si="29"/>
        <v>0.45833333333333331</v>
      </c>
      <c r="T199" s="185" t="str">
        <f t="shared" si="30"/>
        <v>多功能盒（R款20μL移液吸头）：货号（2706）：ADR20RLS，多功能20ul无菌低吸附盒装，96个/盒，10盒/中盒，5中盒/箱；44元/盒</v>
      </c>
      <c r="U199" s="222"/>
      <c r="V199" s="223"/>
      <c r="W199" s="223"/>
      <c r="X199" s="224"/>
      <c r="Y199" s="163"/>
      <c r="Z199" s="73" t="s">
        <v>640</v>
      </c>
      <c r="AA199" s="141" t="s">
        <v>4588</v>
      </c>
      <c r="AB199" s="141" t="s">
        <v>4592</v>
      </c>
      <c r="AC199" s="141" t="s">
        <v>4589</v>
      </c>
      <c r="AD199" s="186" t="s">
        <v>4597</v>
      </c>
      <c r="AE199" s="186" t="s">
        <v>4594</v>
      </c>
      <c r="AF199" s="186" t="s">
        <v>4595</v>
      </c>
      <c r="AG199" s="186" t="s">
        <v>4596</v>
      </c>
    </row>
    <row r="200" spans="1:33" ht="30" customHeight="1">
      <c r="A200" s="267"/>
      <c r="B200" s="308"/>
      <c r="C200" s="58" t="str">
        <f>C198</f>
        <v>多功能盒（R款20μL移液吸头）</v>
      </c>
      <c r="D200" s="60">
        <v>2707</v>
      </c>
      <c r="E200" s="55" t="s">
        <v>641</v>
      </c>
      <c r="F200" s="55" t="s">
        <v>642</v>
      </c>
      <c r="G200" s="56" t="s">
        <v>43</v>
      </c>
      <c r="H200" s="59" t="s">
        <v>25</v>
      </c>
      <c r="I200" s="57">
        <v>1</v>
      </c>
      <c r="J200" s="57">
        <v>1</v>
      </c>
      <c r="K200" s="141">
        <f>2400</f>
        <v>2400</v>
      </c>
      <c r="L200" s="141">
        <f t="shared" si="27"/>
        <v>2400</v>
      </c>
      <c r="M200" s="65" t="s">
        <v>97</v>
      </c>
      <c r="N200" s="69" t="s">
        <v>44</v>
      </c>
      <c r="O200" s="69">
        <v>96</v>
      </c>
      <c r="P200" s="168">
        <f t="shared" si="28"/>
        <v>48</v>
      </c>
      <c r="Q200" s="68" t="s">
        <v>28</v>
      </c>
      <c r="R200" s="68">
        <v>4800</v>
      </c>
      <c r="S200" s="141">
        <f t="shared" si="29"/>
        <v>0.5</v>
      </c>
      <c r="T200" s="185" t="str">
        <f t="shared" si="30"/>
        <v>多功能盒（R款20μL移液吸头）：货号（2707）：ADR20RLFS，多功能20ul无菌滤芯低吸附盒装，96个/盒，10盒/中盒，5中盒/箱；48元/盒</v>
      </c>
      <c r="U200" s="222"/>
      <c r="V200" s="223"/>
      <c r="W200" s="223"/>
      <c r="X200" s="224"/>
      <c r="Y200" s="163"/>
      <c r="Z200" s="73" t="s">
        <v>643</v>
      </c>
      <c r="AA200" s="141" t="s">
        <v>4588</v>
      </c>
      <c r="AB200" s="141" t="s">
        <v>4592</v>
      </c>
      <c r="AC200" s="141" t="s">
        <v>4589</v>
      </c>
      <c r="AD200" s="186" t="s">
        <v>4597</v>
      </c>
      <c r="AE200" s="186" t="s">
        <v>4594</v>
      </c>
      <c r="AF200" s="186" t="s">
        <v>4595</v>
      </c>
      <c r="AG200" s="186" t="s">
        <v>4596</v>
      </c>
    </row>
    <row r="201" spans="1:33" ht="30" hidden="1" customHeight="1">
      <c r="A201" s="267"/>
      <c r="B201" s="308"/>
      <c r="C201" s="58" t="str">
        <f>C193</f>
        <v>R款20μL移液吸头</v>
      </c>
      <c r="D201" s="54">
        <v>2714</v>
      </c>
      <c r="E201" s="159" t="s">
        <v>644</v>
      </c>
      <c r="F201" s="56" t="s">
        <v>121</v>
      </c>
      <c r="G201" s="56" t="s">
        <v>57</v>
      </c>
      <c r="H201" s="59" t="s">
        <v>25</v>
      </c>
      <c r="I201" s="57">
        <v>1</v>
      </c>
      <c r="J201" s="57">
        <v>1</v>
      </c>
      <c r="K201" s="141"/>
      <c r="L201" s="141">
        <f t="shared" si="27"/>
        <v>0</v>
      </c>
      <c r="M201" s="65" t="s">
        <v>97</v>
      </c>
      <c r="N201" s="69" t="s">
        <v>4649</v>
      </c>
      <c r="O201" s="69">
        <v>96</v>
      </c>
      <c r="P201" s="168">
        <f t="shared" si="28"/>
        <v>0</v>
      </c>
      <c r="Q201" s="68" t="s">
        <v>28</v>
      </c>
      <c r="R201" s="68">
        <v>9600</v>
      </c>
      <c r="S201" s="141">
        <f t="shared" si="29"/>
        <v>0</v>
      </c>
      <c r="T201" s="185" t="str">
        <f t="shared" si="30"/>
        <v>R款20μL移液吸头：货号（2714）：ADR20TLS，20ul无菌低吸附叠装，96个/层，10层/盒，10盒/箱；0元/层</v>
      </c>
      <c r="U201" s="222"/>
      <c r="V201" s="223"/>
      <c r="W201" s="223"/>
      <c r="X201" s="224"/>
      <c r="Y201" s="163"/>
      <c r="Z201" s="73" t="s">
        <v>645</v>
      </c>
      <c r="AA201" s="141" t="s">
        <v>4588</v>
      </c>
      <c r="AB201" s="141" t="s">
        <v>4592</v>
      </c>
      <c r="AC201" s="141" t="s">
        <v>4589</v>
      </c>
      <c r="AD201" s="186" t="s">
        <v>4597</v>
      </c>
      <c r="AE201" s="186" t="s">
        <v>4594</v>
      </c>
      <c r="AF201" s="186" t="s">
        <v>4595</v>
      </c>
      <c r="AG201" s="186" t="s">
        <v>4596</v>
      </c>
    </row>
    <row r="202" spans="1:33" ht="30" hidden="1" customHeight="1">
      <c r="A202" s="267"/>
      <c r="B202" s="308"/>
      <c r="C202" s="58" t="str">
        <f t="shared" si="31"/>
        <v>R款20μL移液吸头</v>
      </c>
      <c r="D202" s="61">
        <v>2716</v>
      </c>
      <c r="E202" s="159" t="s">
        <v>646</v>
      </c>
      <c r="F202" s="56" t="s">
        <v>647</v>
      </c>
      <c r="G202" s="56" t="s">
        <v>64</v>
      </c>
      <c r="H202" s="59" t="s">
        <v>25</v>
      </c>
      <c r="I202" s="57">
        <v>1</v>
      </c>
      <c r="J202" s="57">
        <v>1</v>
      </c>
      <c r="K202" s="141"/>
      <c r="L202" s="141">
        <f t="shared" si="27"/>
        <v>0</v>
      </c>
      <c r="M202" s="65" t="s">
        <v>97</v>
      </c>
      <c r="N202" s="69" t="s">
        <v>4649</v>
      </c>
      <c r="O202" s="69">
        <v>96</v>
      </c>
      <c r="P202" s="168">
        <f t="shared" si="28"/>
        <v>0</v>
      </c>
      <c r="Q202" s="68" t="s">
        <v>28</v>
      </c>
      <c r="R202" s="68">
        <v>9600</v>
      </c>
      <c r="S202" s="141">
        <f t="shared" si="29"/>
        <v>0</v>
      </c>
      <c r="T202" s="185" t="str">
        <f t="shared" si="30"/>
        <v>R款20μL移液吸头：货号（2716）：ADR20TP，塑封袋装，20ul袋叠装，96个/层，10层/袋，10袋/箱；0元/层</v>
      </c>
      <c r="U202" s="222"/>
      <c r="V202" s="223"/>
      <c r="W202" s="223"/>
      <c r="X202" s="224"/>
      <c r="Y202" s="163"/>
      <c r="Z202" s="73" t="s">
        <v>648</v>
      </c>
      <c r="AA202" s="141" t="s">
        <v>4588</v>
      </c>
      <c r="AB202" s="141" t="s">
        <v>4592</v>
      </c>
      <c r="AC202" s="141" t="s">
        <v>4589</v>
      </c>
      <c r="AD202" s="186" t="s">
        <v>4597</v>
      </c>
      <c r="AE202" s="186" t="s">
        <v>4594</v>
      </c>
      <c r="AF202" s="186" t="s">
        <v>4595</v>
      </c>
      <c r="AG202" s="186" t="s">
        <v>4596</v>
      </c>
    </row>
    <row r="203" spans="1:33" ht="30" hidden="1" customHeight="1">
      <c r="A203" s="267"/>
      <c r="B203" s="308"/>
      <c r="C203" s="58" t="s">
        <v>649</v>
      </c>
      <c r="D203" s="54">
        <v>2800</v>
      </c>
      <c r="E203" s="159" t="s">
        <v>650</v>
      </c>
      <c r="F203" s="56" t="s">
        <v>201</v>
      </c>
      <c r="G203" s="56" t="s">
        <v>24</v>
      </c>
      <c r="H203" s="59" t="s">
        <v>25</v>
      </c>
      <c r="I203" s="57">
        <v>1</v>
      </c>
      <c r="J203" s="57">
        <v>1</v>
      </c>
      <c r="K203" s="141"/>
      <c r="L203" s="141">
        <f t="shared" si="27"/>
        <v>0</v>
      </c>
      <c r="M203" s="65" t="s">
        <v>651</v>
      </c>
      <c r="N203" s="66" t="s">
        <v>27</v>
      </c>
      <c r="O203" s="66">
        <v>1000</v>
      </c>
      <c r="P203" s="168">
        <f t="shared" si="28"/>
        <v>0</v>
      </c>
      <c r="Q203" s="68" t="s">
        <v>28</v>
      </c>
      <c r="R203" s="68">
        <v>5000</v>
      </c>
      <c r="S203" s="141">
        <f t="shared" si="29"/>
        <v>0</v>
      </c>
      <c r="T203" s="185" t="str">
        <f t="shared" si="30"/>
        <v>R款200μL移液吸头：货号（2800）：ADR200B，200ul袋装，  1000个/袋，5袋/箱；0元/袋</v>
      </c>
      <c r="U203" s="222"/>
      <c r="V203" s="223"/>
      <c r="W203" s="223"/>
      <c r="X203" s="224"/>
      <c r="Y203" s="163"/>
      <c r="Z203" s="73" t="s">
        <v>652</v>
      </c>
      <c r="AA203" s="141" t="s">
        <v>4588</v>
      </c>
      <c r="AB203" s="141" t="s">
        <v>4592</v>
      </c>
      <c r="AC203" s="141" t="s">
        <v>4589</v>
      </c>
      <c r="AD203" s="186" t="s">
        <v>4597</v>
      </c>
      <c r="AE203" s="186" t="s">
        <v>4594</v>
      </c>
      <c r="AF203" s="186" t="s">
        <v>4595</v>
      </c>
      <c r="AG203" s="186" t="s">
        <v>4596</v>
      </c>
    </row>
    <row r="204" spans="1:33" ht="30" hidden="1" customHeight="1">
      <c r="A204" s="267"/>
      <c r="B204" s="308"/>
      <c r="C204" s="58" t="s">
        <v>649</v>
      </c>
      <c r="D204" s="54">
        <v>2801</v>
      </c>
      <c r="E204" s="159" t="s">
        <v>653</v>
      </c>
      <c r="F204" s="56" t="s">
        <v>204</v>
      </c>
      <c r="G204" s="56" t="s">
        <v>24</v>
      </c>
      <c r="H204" s="59" t="s">
        <v>25</v>
      </c>
      <c r="I204" s="57">
        <v>1</v>
      </c>
      <c r="J204" s="57">
        <v>1</v>
      </c>
      <c r="K204" s="141"/>
      <c r="L204" s="141">
        <f t="shared" si="27"/>
        <v>0</v>
      </c>
      <c r="M204" s="65" t="s">
        <v>651</v>
      </c>
      <c r="N204" s="66" t="s">
        <v>27</v>
      </c>
      <c r="O204" s="66">
        <v>1000</v>
      </c>
      <c r="P204" s="168">
        <f t="shared" si="28"/>
        <v>0</v>
      </c>
      <c r="Q204" s="68" t="s">
        <v>28</v>
      </c>
      <c r="R204" s="68">
        <v>5000</v>
      </c>
      <c r="S204" s="141">
        <f t="shared" si="29"/>
        <v>0</v>
      </c>
      <c r="T204" s="185" t="str">
        <f t="shared" si="30"/>
        <v>R款200μL移液吸头：货号（2801）：ADR200BF，200ul滤芯袋装，  1000个/袋，5袋/箱；0元/袋</v>
      </c>
      <c r="U204" s="222"/>
      <c r="V204" s="223"/>
      <c r="W204" s="223"/>
      <c r="X204" s="224"/>
      <c r="Y204" s="163"/>
      <c r="Z204" s="73" t="s">
        <v>654</v>
      </c>
      <c r="AA204" s="141" t="s">
        <v>4588</v>
      </c>
      <c r="AB204" s="141" t="s">
        <v>4592</v>
      </c>
      <c r="AC204" s="141" t="s">
        <v>4589</v>
      </c>
      <c r="AD204" s="186" t="s">
        <v>4597</v>
      </c>
      <c r="AE204" s="186" t="s">
        <v>4594</v>
      </c>
      <c r="AF204" s="186" t="s">
        <v>4595</v>
      </c>
      <c r="AG204" s="186" t="s">
        <v>4596</v>
      </c>
    </row>
    <row r="205" spans="1:33" ht="30" hidden="1" customHeight="1">
      <c r="A205" s="267"/>
      <c r="B205" s="308"/>
      <c r="C205" s="58" t="s">
        <v>649</v>
      </c>
      <c r="D205" s="54">
        <v>2802</v>
      </c>
      <c r="E205" s="159" t="s">
        <v>655</v>
      </c>
      <c r="F205" s="56" t="s">
        <v>207</v>
      </c>
      <c r="G205" s="56" t="s">
        <v>24</v>
      </c>
      <c r="H205" s="59" t="s">
        <v>25</v>
      </c>
      <c r="I205" s="57">
        <v>1</v>
      </c>
      <c r="J205" s="57">
        <v>1</v>
      </c>
      <c r="K205" s="141"/>
      <c r="L205" s="141">
        <f t="shared" si="27"/>
        <v>0</v>
      </c>
      <c r="M205" s="65" t="s">
        <v>651</v>
      </c>
      <c r="N205" s="66" t="s">
        <v>27</v>
      </c>
      <c r="O205" s="66">
        <v>1000</v>
      </c>
      <c r="P205" s="168">
        <f t="shared" si="28"/>
        <v>0</v>
      </c>
      <c r="Q205" s="68" t="s">
        <v>28</v>
      </c>
      <c r="R205" s="68">
        <v>5000</v>
      </c>
      <c r="S205" s="141">
        <f t="shared" si="29"/>
        <v>0</v>
      </c>
      <c r="T205" s="185" t="str">
        <f t="shared" si="30"/>
        <v>R款200μL移液吸头：货号（2802）：ADR200BL，200ul低吸附袋装，  1000个/袋，5袋/箱；0元/袋</v>
      </c>
      <c r="U205" s="222"/>
      <c r="V205" s="223"/>
      <c r="W205" s="223"/>
      <c r="X205" s="224"/>
      <c r="Y205" s="163"/>
      <c r="Z205" s="73" t="s">
        <v>656</v>
      </c>
      <c r="AA205" s="141" t="s">
        <v>4588</v>
      </c>
      <c r="AB205" s="141" t="s">
        <v>4592</v>
      </c>
      <c r="AC205" s="141" t="s">
        <v>4589</v>
      </c>
      <c r="AD205" s="186" t="s">
        <v>4597</v>
      </c>
      <c r="AE205" s="186" t="s">
        <v>4594</v>
      </c>
      <c r="AF205" s="186" t="s">
        <v>4595</v>
      </c>
      <c r="AG205" s="186" t="s">
        <v>4596</v>
      </c>
    </row>
    <row r="206" spans="1:33" ht="30" hidden="1" customHeight="1">
      <c r="A206" s="267"/>
      <c r="B206" s="308"/>
      <c r="C206" s="58" t="str">
        <f t="shared" ref="C206" si="32">C205</f>
        <v>R款200μL移液吸头</v>
      </c>
      <c r="D206" s="54">
        <v>2803</v>
      </c>
      <c r="E206" s="159" t="s">
        <v>657</v>
      </c>
      <c r="F206" s="56" t="s">
        <v>210</v>
      </c>
      <c r="G206" s="56" t="s">
        <v>24</v>
      </c>
      <c r="H206" s="59" t="s">
        <v>25</v>
      </c>
      <c r="I206" s="57">
        <v>1</v>
      </c>
      <c r="J206" s="57">
        <v>1</v>
      </c>
      <c r="K206" s="141"/>
      <c r="L206" s="141">
        <f t="shared" si="27"/>
        <v>0</v>
      </c>
      <c r="M206" s="65" t="s">
        <v>651</v>
      </c>
      <c r="N206" s="66" t="s">
        <v>27</v>
      </c>
      <c r="O206" s="66">
        <v>1000</v>
      </c>
      <c r="P206" s="168">
        <f t="shared" si="28"/>
        <v>0</v>
      </c>
      <c r="Q206" s="68" t="s">
        <v>28</v>
      </c>
      <c r="R206" s="68">
        <v>5000</v>
      </c>
      <c r="S206" s="141">
        <f t="shared" si="29"/>
        <v>0</v>
      </c>
      <c r="T206" s="185" t="str">
        <f t="shared" si="30"/>
        <v>R款200μL移液吸头：货号（2803）：ADR200BLF，200ul滤芯低吸附袋装，  1000个/袋，5袋/箱；0元/袋</v>
      </c>
      <c r="U206" s="222"/>
      <c r="V206" s="223"/>
      <c r="W206" s="223"/>
      <c r="X206" s="224"/>
      <c r="Y206" s="163"/>
      <c r="Z206" s="73" t="s">
        <v>658</v>
      </c>
      <c r="AA206" s="141" t="s">
        <v>4588</v>
      </c>
      <c r="AB206" s="141" t="s">
        <v>4592</v>
      </c>
      <c r="AC206" s="141" t="s">
        <v>4589</v>
      </c>
      <c r="AD206" s="186" t="s">
        <v>4597</v>
      </c>
      <c r="AE206" s="186" t="s">
        <v>4594</v>
      </c>
      <c r="AF206" s="186" t="s">
        <v>4595</v>
      </c>
      <c r="AG206" s="186" t="s">
        <v>4596</v>
      </c>
    </row>
    <row r="207" spans="1:33" ht="30" customHeight="1">
      <c r="A207" s="267"/>
      <c r="B207" s="308"/>
      <c r="C207" s="58" t="s">
        <v>659</v>
      </c>
      <c r="D207" s="60">
        <v>2804</v>
      </c>
      <c r="E207" s="55" t="s">
        <v>660</v>
      </c>
      <c r="F207" s="55" t="s">
        <v>214</v>
      </c>
      <c r="G207" s="56" t="s">
        <v>43</v>
      </c>
      <c r="H207" s="59" t="s">
        <v>25</v>
      </c>
      <c r="I207" s="57">
        <v>1</v>
      </c>
      <c r="J207" s="57">
        <v>1</v>
      </c>
      <c r="K207" s="141">
        <f>2100</f>
        <v>2100</v>
      </c>
      <c r="L207" s="141">
        <f t="shared" si="27"/>
        <v>2100</v>
      </c>
      <c r="M207" s="65" t="s">
        <v>651</v>
      </c>
      <c r="N207" s="69" t="s">
        <v>44</v>
      </c>
      <c r="O207" s="69">
        <v>96</v>
      </c>
      <c r="P207" s="168">
        <f t="shared" si="28"/>
        <v>42</v>
      </c>
      <c r="Q207" s="68" t="s">
        <v>28</v>
      </c>
      <c r="R207" s="68">
        <v>4800</v>
      </c>
      <c r="S207" s="141">
        <f t="shared" si="29"/>
        <v>0.4375</v>
      </c>
      <c r="T207" s="185" t="str">
        <f t="shared" si="30"/>
        <v>多功能盒（R款200μL移液吸头）：货号（2804）：ADR200RS，多功能200ul无菌盒装，96个/盒，10盒/中盒，5中盒/箱；42元/盒</v>
      </c>
      <c r="U207" s="222"/>
      <c r="V207" s="223"/>
      <c r="W207" s="223"/>
      <c r="X207" s="224"/>
      <c r="Y207" s="163"/>
      <c r="Z207" s="73" t="s">
        <v>661</v>
      </c>
      <c r="AA207" s="141" t="s">
        <v>4588</v>
      </c>
      <c r="AB207" s="141" t="s">
        <v>4592</v>
      </c>
      <c r="AC207" s="141" t="s">
        <v>4589</v>
      </c>
      <c r="AD207" s="186" t="s">
        <v>4597</v>
      </c>
      <c r="AE207" s="186" t="s">
        <v>4594</v>
      </c>
      <c r="AF207" s="186" t="s">
        <v>4595</v>
      </c>
      <c r="AG207" s="186" t="s">
        <v>4596</v>
      </c>
    </row>
    <row r="208" spans="1:33" ht="30" customHeight="1">
      <c r="A208" s="267"/>
      <c r="B208" s="308"/>
      <c r="C208" s="58" t="s">
        <v>659</v>
      </c>
      <c r="D208" s="60">
        <v>2805</v>
      </c>
      <c r="E208" s="55" t="s">
        <v>662</v>
      </c>
      <c r="F208" s="55" t="s">
        <v>217</v>
      </c>
      <c r="G208" s="56" t="s">
        <v>43</v>
      </c>
      <c r="H208" s="59" t="s">
        <v>25</v>
      </c>
      <c r="I208" s="57">
        <v>1</v>
      </c>
      <c r="J208" s="57">
        <v>1</v>
      </c>
      <c r="K208" s="141">
        <f>2300</f>
        <v>2300</v>
      </c>
      <c r="L208" s="141">
        <f t="shared" si="27"/>
        <v>2300</v>
      </c>
      <c r="M208" s="65" t="s">
        <v>651</v>
      </c>
      <c r="N208" s="69" t="s">
        <v>44</v>
      </c>
      <c r="O208" s="69">
        <v>96</v>
      </c>
      <c r="P208" s="168">
        <f t="shared" si="28"/>
        <v>46</v>
      </c>
      <c r="Q208" s="68" t="s">
        <v>28</v>
      </c>
      <c r="R208" s="68">
        <v>4800</v>
      </c>
      <c r="S208" s="141">
        <f t="shared" si="29"/>
        <v>0.47916666666666669</v>
      </c>
      <c r="T208" s="185" t="str">
        <f t="shared" si="30"/>
        <v>多功能盒（R款200μL移液吸头）：货号（2805）：ADR200RFS，多功能200ul无菌滤芯盒装，96个/盒，10盒/中盒，5中盒/箱；46元/盒</v>
      </c>
      <c r="U208" s="222"/>
      <c r="V208" s="223"/>
      <c r="W208" s="223"/>
      <c r="X208" s="224"/>
      <c r="Y208" s="163"/>
      <c r="Z208" s="73" t="s">
        <v>663</v>
      </c>
      <c r="AA208" s="141" t="s">
        <v>4588</v>
      </c>
      <c r="AB208" s="141" t="s">
        <v>4592</v>
      </c>
      <c r="AC208" s="141" t="s">
        <v>4589</v>
      </c>
      <c r="AD208" s="186" t="s">
        <v>4597</v>
      </c>
      <c r="AE208" s="186" t="s">
        <v>4594</v>
      </c>
      <c r="AF208" s="186" t="s">
        <v>4595</v>
      </c>
      <c r="AG208" s="186" t="s">
        <v>4596</v>
      </c>
    </row>
    <row r="209" spans="1:33" ht="30" customHeight="1">
      <c r="A209" s="267"/>
      <c r="B209" s="308"/>
      <c r="C209" s="58" t="str">
        <f>C207</f>
        <v>多功能盒（R款200μL移液吸头）</v>
      </c>
      <c r="D209" s="60">
        <v>2806</v>
      </c>
      <c r="E209" s="55" t="s">
        <v>664</v>
      </c>
      <c r="F209" s="55" t="s">
        <v>220</v>
      </c>
      <c r="G209" s="56" t="s">
        <v>43</v>
      </c>
      <c r="H209" s="59" t="s">
        <v>25</v>
      </c>
      <c r="I209" s="57">
        <v>1</v>
      </c>
      <c r="J209" s="57">
        <v>1</v>
      </c>
      <c r="K209" s="141">
        <f>2300</f>
        <v>2300</v>
      </c>
      <c r="L209" s="141">
        <f t="shared" si="27"/>
        <v>2300</v>
      </c>
      <c r="M209" s="65" t="s">
        <v>651</v>
      </c>
      <c r="N209" s="69" t="s">
        <v>44</v>
      </c>
      <c r="O209" s="69">
        <v>96</v>
      </c>
      <c r="P209" s="168">
        <f t="shared" si="28"/>
        <v>46</v>
      </c>
      <c r="Q209" s="68" t="s">
        <v>28</v>
      </c>
      <c r="R209" s="68">
        <v>4800</v>
      </c>
      <c r="S209" s="141">
        <f t="shared" si="29"/>
        <v>0.47916666666666669</v>
      </c>
      <c r="T209" s="185" t="str">
        <f t="shared" si="30"/>
        <v>多功能盒（R款200μL移液吸头）：货号（2806）：ADR200RLS，多功能200ul无菌低吸附盒装，96个/盒，10盒/中盒，5中盒/箱；46元/盒</v>
      </c>
      <c r="U209" s="222"/>
      <c r="V209" s="223"/>
      <c r="W209" s="223"/>
      <c r="X209" s="224"/>
      <c r="Y209" s="163"/>
      <c r="Z209" s="73" t="s">
        <v>665</v>
      </c>
      <c r="AA209" s="141" t="s">
        <v>4588</v>
      </c>
      <c r="AB209" s="141" t="s">
        <v>4592</v>
      </c>
      <c r="AC209" s="141" t="s">
        <v>4589</v>
      </c>
      <c r="AD209" s="186" t="s">
        <v>4597</v>
      </c>
      <c r="AE209" s="186" t="s">
        <v>4594</v>
      </c>
      <c r="AF209" s="186" t="s">
        <v>4595</v>
      </c>
      <c r="AG209" s="186" t="s">
        <v>4596</v>
      </c>
    </row>
    <row r="210" spans="1:33" ht="30" customHeight="1">
      <c r="A210" s="267"/>
      <c r="B210" s="308"/>
      <c r="C210" s="58" t="str">
        <f>C208</f>
        <v>多功能盒（R款200μL移液吸头）</v>
      </c>
      <c r="D210" s="60">
        <v>2807</v>
      </c>
      <c r="E210" s="55" t="s">
        <v>666</v>
      </c>
      <c r="F210" s="55" t="s">
        <v>223</v>
      </c>
      <c r="G210" s="56" t="s">
        <v>43</v>
      </c>
      <c r="H210" s="59" t="s">
        <v>25</v>
      </c>
      <c r="I210" s="57">
        <v>1</v>
      </c>
      <c r="J210" s="57">
        <v>1</v>
      </c>
      <c r="K210" s="141">
        <f>2500</f>
        <v>2500</v>
      </c>
      <c r="L210" s="141">
        <f t="shared" si="27"/>
        <v>2500</v>
      </c>
      <c r="M210" s="65" t="s">
        <v>651</v>
      </c>
      <c r="N210" s="69" t="s">
        <v>44</v>
      </c>
      <c r="O210" s="69">
        <v>96</v>
      </c>
      <c r="P210" s="168">
        <f t="shared" si="28"/>
        <v>50</v>
      </c>
      <c r="Q210" s="68" t="s">
        <v>28</v>
      </c>
      <c r="R210" s="68">
        <v>4800</v>
      </c>
      <c r="S210" s="141">
        <f t="shared" si="29"/>
        <v>0.52083333333333337</v>
      </c>
      <c r="T210" s="185" t="str">
        <f t="shared" si="30"/>
        <v>多功能盒（R款200μL移液吸头）：货号（2807）：ADR200RLFS，多功能200ul无菌滤芯低吸附盒装，96个/盒，10盒/中盒，5中盒/箱；50元/盒</v>
      </c>
      <c r="U210" s="222"/>
      <c r="V210" s="223"/>
      <c r="W210" s="223"/>
      <c r="X210" s="224"/>
      <c r="Y210" s="163"/>
      <c r="Z210" s="73" t="s">
        <v>667</v>
      </c>
      <c r="AA210" s="141" t="s">
        <v>4588</v>
      </c>
      <c r="AB210" s="141" t="s">
        <v>4592</v>
      </c>
      <c r="AC210" s="141" t="s">
        <v>4589</v>
      </c>
      <c r="AD210" s="186" t="s">
        <v>4597</v>
      </c>
      <c r="AE210" s="186" t="s">
        <v>4594</v>
      </c>
      <c r="AF210" s="186" t="s">
        <v>4595</v>
      </c>
      <c r="AG210" s="186" t="s">
        <v>4596</v>
      </c>
    </row>
    <row r="211" spans="1:33" ht="30" hidden="1" customHeight="1">
      <c r="A211" s="267"/>
      <c r="B211" s="308"/>
      <c r="C211" s="58" t="str">
        <f>C203</f>
        <v>R款200μL移液吸头</v>
      </c>
      <c r="D211" s="54">
        <v>2814</v>
      </c>
      <c r="E211" s="159" t="s">
        <v>668</v>
      </c>
      <c r="F211" s="56" t="s">
        <v>669</v>
      </c>
      <c r="G211" s="56" t="s">
        <v>57</v>
      </c>
      <c r="H211" s="59" t="s">
        <v>25</v>
      </c>
      <c r="I211" s="57">
        <v>1</v>
      </c>
      <c r="J211" s="57">
        <v>1</v>
      </c>
      <c r="K211" s="141"/>
      <c r="L211" s="141">
        <f t="shared" si="27"/>
        <v>0</v>
      </c>
      <c r="M211" s="65" t="s">
        <v>651</v>
      </c>
      <c r="N211" s="69" t="s">
        <v>4649</v>
      </c>
      <c r="O211" s="69">
        <v>96</v>
      </c>
      <c r="P211" s="168">
        <f t="shared" si="28"/>
        <v>0</v>
      </c>
      <c r="Q211" s="68" t="s">
        <v>28</v>
      </c>
      <c r="R211" s="68">
        <v>9600</v>
      </c>
      <c r="S211" s="141">
        <f t="shared" si="29"/>
        <v>0</v>
      </c>
      <c r="T211" s="185" t="str">
        <f t="shared" si="30"/>
        <v>R款200μL移液吸头：货号（2814）：ADR200TLS，200ul无菌低吸附叠装，96个/层，10层/盒，10盒/箱；0元/层</v>
      </c>
      <c r="U211" s="222"/>
      <c r="V211" s="223"/>
      <c r="W211" s="223"/>
      <c r="X211" s="224"/>
      <c r="Y211" s="163"/>
      <c r="Z211" s="73" t="s">
        <v>670</v>
      </c>
      <c r="AA211" s="141" t="s">
        <v>4588</v>
      </c>
      <c r="AB211" s="141" t="s">
        <v>4592</v>
      </c>
      <c r="AC211" s="141" t="s">
        <v>4589</v>
      </c>
      <c r="AD211" s="186" t="s">
        <v>4597</v>
      </c>
      <c r="AE211" s="186" t="s">
        <v>4594</v>
      </c>
      <c r="AF211" s="186" t="s">
        <v>4595</v>
      </c>
      <c r="AG211" s="186" t="s">
        <v>4596</v>
      </c>
    </row>
    <row r="212" spans="1:33" ht="30" hidden="1" customHeight="1">
      <c r="A212" s="267"/>
      <c r="B212" s="308"/>
      <c r="C212" s="58" t="str">
        <f>C211</f>
        <v>R款200μL移液吸头</v>
      </c>
      <c r="D212" s="61">
        <v>2816</v>
      </c>
      <c r="E212" s="159" t="s">
        <v>671</v>
      </c>
      <c r="F212" s="56" t="s">
        <v>672</v>
      </c>
      <c r="G212" s="56" t="s">
        <v>64</v>
      </c>
      <c r="H212" s="59" t="s">
        <v>25</v>
      </c>
      <c r="I212" s="57">
        <v>1</v>
      </c>
      <c r="J212" s="57">
        <v>1</v>
      </c>
      <c r="K212" s="141"/>
      <c r="L212" s="141">
        <f t="shared" si="27"/>
        <v>0</v>
      </c>
      <c r="M212" s="65" t="s">
        <v>651</v>
      </c>
      <c r="N212" s="69" t="s">
        <v>4649</v>
      </c>
      <c r="O212" s="69">
        <v>96</v>
      </c>
      <c r="P212" s="168">
        <f t="shared" si="28"/>
        <v>0</v>
      </c>
      <c r="Q212" s="68" t="s">
        <v>28</v>
      </c>
      <c r="R212" s="68">
        <v>9600</v>
      </c>
      <c r="S212" s="141">
        <f t="shared" si="29"/>
        <v>0</v>
      </c>
      <c r="T212" s="185" t="str">
        <f t="shared" si="30"/>
        <v>R款200μL移液吸头：货号（2816）：ADR200TP，塑封袋装，200ul袋叠装，96个/层，10层/袋，10袋/箱；0元/层</v>
      </c>
      <c r="U212" s="222"/>
      <c r="V212" s="223"/>
      <c r="W212" s="223"/>
      <c r="X212" s="224"/>
      <c r="Y212" s="163"/>
      <c r="Z212" s="73" t="s">
        <v>673</v>
      </c>
      <c r="AA212" s="141" t="s">
        <v>4588</v>
      </c>
      <c r="AB212" s="141" t="s">
        <v>4592</v>
      </c>
      <c r="AC212" s="141" t="s">
        <v>4589</v>
      </c>
      <c r="AD212" s="186" t="s">
        <v>4597</v>
      </c>
      <c r="AE212" s="186" t="s">
        <v>4594</v>
      </c>
      <c r="AF212" s="186" t="s">
        <v>4595</v>
      </c>
      <c r="AG212" s="186" t="s">
        <v>4596</v>
      </c>
    </row>
    <row r="213" spans="1:33" ht="30" hidden="1" customHeight="1">
      <c r="A213" s="267"/>
      <c r="B213" s="308"/>
      <c r="C213" s="58" t="s">
        <v>674</v>
      </c>
      <c r="D213" s="54">
        <v>2900</v>
      </c>
      <c r="E213" s="159" t="s">
        <v>675</v>
      </c>
      <c r="F213" s="56" t="s">
        <v>201</v>
      </c>
      <c r="G213" s="56" t="s">
        <v>24</v>
      </c>
      <c r="H213" s="59" t="s">
        <v>25</v>
      </c>
      <c r="I213" s="57">
        <v>1</v>
      </c>
      <c r="J213" s="57">
        <v>1</v>
      </c>
      <c r="K213" s="141"/>
      <c r="L213" s="141">
        <f t="shared" si="27"/>
        <v>0</v>
      </c>
      <c r="M213" s="65" t="s">
        <v>651</v>
      </c>
      <c r="N213" s="66" t="s">
        <v>27</v>
      </c>
      <c r="O213" s="66">
        <v>1000</v>
      </c>
      <c r="P213" s="168">
        <f t="shared" si="28"/>
        <v>0</v>
      </c>
      <c r="Q213" s="68" t="s">
        <v>28</v>
      </c>
      <c r="R213" s="68">
        <v>5000</v>
      </c>
      <c r="S213" s="141">
        <f t="shared" si="29"/>
        <v>0</v>
      </c>
      <c r="T213" s="185" t="str">
        <f t="shared" si="30"/>
        <v>R款200μL移液吸头（宽口）：货号（2900）：ADR200WB，200ul袋装，  1000个/袋，5袋/箱；0元/袋</v>
      </c>
      <c r="U213" s="222"/>
      <c r="V213" s="223"/>
      <c r="W213" s="223"/>
      <c r="X213" s="224"/>
      <c r="Y213" s="163"/>
      <c r="Z213" s="73" t="s">
        <v>676</v>
      </c>
      <c r="AA213" s="141" t="s">
        <v>4588</v>
      </c>
      <c r="AB213" s="141" t="s">
        <v>4592</v>
      </c>
      <c r="AC213" s="141" t="s">
        <v>4589</v>
      </c>
      <c r="AD213" s="186" t="s">
        <v>4597</v>
      </c>
      <c r="AE213" s="186" t="s">
        <v>4594</v>
      </c>
      <c r="AF213" s="186" t="s">
        <v>4595</v>
      </c>
      <c r="AG213" s="186" t="s">
        <v>4596</v>
      </c>
    </row>
    <row r="214" spans="1:33" ht="30" hidden="1" customHeight="1">
      <c r="A214" s="267"/>
      <c r="B214" s="308"/>
      <c r="C214" s="58" t="s">
        <v>674</v>
      </c>
      <c r="D214" s="54">
        <v>2901</v>
      </c>
      <c r="E214" s="159" t="s">
        <v>677</v>
      </c>
      <c r="F214" s="56" t="s">
        <v>204</v>
      </c>
      <c r="G214" s="56" t="s">
        <v>24</v>
      </c>
      <c r="H214" s="59" t="s">
        <v>25</v>
      </c>
      <c r="I214" s="57">
        <v>1</v>
      </c>
      <c r="J214" s="57">
        <v>1</v>
      </c>
      <c r="K214" s="141"/>
      <c r="L214" s="141">
        <f t="shared" si="27"/>
        <v>0</v>
      </c>
      <c r="M214" s="65" t="s">
        <v>651</v>
      </c>
      <c r="N214" s="66" t="s">
        <v>27</v>
      </c>
      <c r="O214" s="66">
        <v>1000</v>
      </c>
      <c r="P214" s="168">
        <f t="shared" si="28"/>
        <v>0</v>
      </c>
      <c r="Q214" s="68" t="s">
        <v>28</v>
      </c>
      <c r="R214" s="68">
        <v>5000</v>
      </c>
      <c r="S214" s="141">
        <f t="shared" si="29"/>
        <v>0</v>
      </c>
      <c r="T214" s="185" t="str">
        <f t="shared" si="30"/>
        <v>R款200μL移液吸头（宽口）：货号（2901）：ADR200WBF，200ul滤芯袋装，  1000个/袋，5袋/箱；0元/袋</v>
      </c>
      <c r="U214" s="222"/>
      <c r="V214" s="223"/>
      <c r="W214" s="223"/>
      <c r="X214" s="224"/>
      <c r="Y214" s="163"/>
      <c r="Z214" s="73" t="s">
        <v>678</v>
      </c>
      <c r="AA214" s="141" t="s">
        <v>4588</v>
      </c>
      <c r="AB214" s="141" t="s">
        <v>4592</v>
      </c>
      <c r="AC214" s="141" t="s">
        <v>4589</v>
      </c>
      <c r="AD214" s="186" t="s">
        <v>4597</v>
      </c>
      <c r="AE214" s="186" t="s">
        <v>4594</v>
      </c>
      <c r="AF214" s="186" t="s">
        <v>4595</v>
      </c>
      <c r="AG214" s="186" t="s">
        <v>4596</v>
      </c>
    </row>
    <row r="215" spans="1:33" ht="30" hidden="1" customHeight="1">
      <c r="A215" s="267"/>
      <c r="B215" s="308"/>
      <c r="C215" s="58" t="s">
        <v>674</v>
      </c>
      <c r="D215" s="54">
        <v>2902</v>
      </c>
      <c r="E215" s="159" t="s">
        <v>679</v>
      </c>
      <c r="F215" s="56" t="s">
        <v>207</v>
      </c>
      <c r="G215" s="56" t="s">
        <v>24</v>
      </c>
      <c r="H215" s="59" t="s">
        <v>25</v>
      </c>
      <c r="I215" s="57">
        <v>1</v>
      </c>
      <c r="J215" s="57">
        <v>1</v>
      </c>
      <c r="K215" s="141"/>
      <c r="L215" s="141">
        <f t="shared" si="27"/>
        <v>0</v>
      </c>
      <c r="M215" s="65" t="s">
        <v>651</v>
      </c>
      <c r="N215" s="66" t="s">
        <v>27</v>
      </c>
      <c r="O215" s="66">
        <v>1000</v>
      </c>
      <c r="P215" s="168">
        <f t="shared" si="28"/>
        <v>0</v>
      </c>
      <c r="Q215" s="68" t="s">
        <v>28</v>
      </c>
      <c r="R215" s="68">
        <v>5000</v>
      </c>
      <c r="S215" s="141">
        <f t="shared" si="29"/>
        <v>0</v>
      </c>
      <c r="T215" s="185" t="str">
        <f t="shared" si="30"/>
        <v>R款200μL移液吸头（宽口）：货号（2902）：ADR200WBL，200ul低吸附袋装，  1000个/袋，5袋/箱；0元/袋</v>
      </c>
      <c r="U215" s="222"/>
      <c r="V215" s="223"/>
      <c r="W215" s="223"/>
      <c r="X215" s="224"/>
      <c r="Y215" s="163"/>
      <c r="Z215" s="73" t="s">
        <v>680</v>
      </c>
      <c r="AA215" s="141" t="s">
        <v>4588</v>
      </c>
      <c r="AB215" s="141" t="s">
        <v>4592</v>
      </c>
      <c r="AC215" s="141" t="s">
        <v>4589</v>
      </c>
      <c r="AD215" s="186" t="s">
        <v>4597</v>
      </c>
      <c r="AE215" s="186" t="s">
        <v>4594</v>
      </c>
      <c r="AF215" s="186" t="s">
        <v>4595</v>
      </c>
      <c r="AG215" s="186" t="s">
        <v>4596</v>
      </c>
    </row>
    <row r="216" spans="1:33" ht="30" hidden="1" customHeight="1">
      <c r="A216" s="267"/>
      <c r="B216" s="308"/>
      <c r="C216" s="58" t="str">
        <f t="shared" ref="C216:C222" si="33">C215</f>
        <v>R款200μL移液吸头（宽口）</v>
      </c>
      <c r="D216" s="54">
        <v>2903</v>
      </c>
      <c r="E216" s="159" t="s">
        <v>681</v>
      </c>
      <c r="F216" s="56" t="s">
        <v>210</v>
      </c>
      <c r="G216" s="56" t="s">
        <v>24</v>
      </c>
      <c r="H216" s="59" t="s">
        <v>25</v>
      </c>
      <c r="I216" s="57">
        <v>1</v>
      </c>
      <c r="J216" s="57">
        <v>1</v>
      </c>
      <c r="K216" s="141"/>
      <c r="L216" s="141">
        <f t="shared" si="27"/>
        <v>0</v>
      </c>
      <c r="M216" s="65" t="s">
        <v>651</v>
      </c>
      <c r="N216" s="66" t="s">
        <v>27</v>
      </c>
      <c r="O216" s="66">
        <v>1000</v>
      </c>
      <c r="P216" s="168">
        <f t="shared" si="28"/>
        <v>0</v>
      </c>
      <c r="Q216" s="68" t="s">
        <v>28</v>
      </c>
      <c r="R216" s="68">
        <v>5000</v>
      </c>
      <c r="S216" s="141">
        <f t="shared" si="29"/>
        <v>0</v>
      </c>
      <c r="T216" s="185" t="str">
        <f t="shared" si="30"/>
        <v>R款200μL移液吸头（宽口）：货号（2903）：ADR200WBLF，200ul滤芯低吸附袋装，  1000个/袋，5袋/箱；0元/袋</v>
      </c>
      <c r="U216" s="222"/>
      <c r="V216" s="223"/>
      <c r="W216" s="223"/>
      <c r="X216" s="224"/>
      <c r="Y216" s="163"/>
      <c r="Z216" s="73" t="s">
        <v>682</v>
      </c>
      <c r="AA216" s="141" t="s">
        <v>4588</v>
      </c>
      <c r="AB216" s="141" t="s">
        <v>4592</v>
      </c>
      <c r="AC216" s="141" t="s">
        <v>4589</v>
      </c>
      <c r="AD216" s="186" t="s">
        <v>4597</v>
      </c>
      <c r="AE216" s="186" t="s">
        <v>4594</v>
      </c>
      <c r="AF216" s="186" t="s">
        <v>4595</v>
      </c>
      <c r="AG216" s="186" t="s">
        <v>4596</v>
      </c>
    </row>
    <row r="217" spans="1:33" ht="30" hidden="1" customHeight="1">
      <c r="A217" s="267"/>
      <c r="B217" s="308"/>
      <c r="C217" s="58" t="s">
        <v>683</v>
      </c>
      <c r="D217" s="60">
        <v>2904</v>
      </c>
      <c r="E217" s="159" t="s">
        <v>684</v>
      </c>
      <c r="F217" s="56" t="s">
        <v>214</v>
      </c>
      <c r="G217" s="56" t="s">
        <v>43</v>
      </c>
      <c r="H217" s="59" t="s">
        <v>25</v>
      </c>
      <c r="I217" s="57">
        <v>1</v>
      </c>
      <c r="J217" s="57">
        <v>1</v>
      </c>
      <c r="K217" s="141"/>
      <c r="L217" s="141">
        <f t="shared" si="27"/>
        <v>0</v>
      </c>
      <c r="M217" s="65" t="s">
        <v>651</v>
      </c>
      <c r="N217" s="69" t="s">
        <v>44</v>
      </c>
      <c r="O217" s="69">
        <v>96</v>
      </c>
      <c r="P217" s="168">
        <f t="shared" si="28"/>
        <v>0</v>
      </c>
      <c r="Q217" s="68" t="s">
        <v>28</v>
      </c>
      <c r="R217" s="68">
        <v>4800</v>
      </c>
      <c r="S217" s="141">
        <f t="shared" si="29"/>
        <v>0</v>
      </c>
      <c r="T217" s="185" t="str">
        <f t="shared" si="30"/>
        <v>多功能盒（R款200μL宽口移液吸头）：货号（2904）：ADR200WRS，多功能200ul无菌盒装，96个/盒，10盒/中盒，5中盒/箱；0元/盒</v>
      </c>
      <c r="U217" s="222"/>
      <c r="V217" s="223"/>
      <c r="W217" s="223"/>
      <c r="X217" s="224"/>
      <c r="Y217" s="163"/>
      <c r="Z217" s="73" t="s">
        <v>685</v>
      </c>
      <c r="AA217" s="141" t="s">
        <v>4588</v>
      </c>
      <c r="AB217" s="141" t="s">
        <v>4592</v>
      </c>
      <c r="AC217" s="141" t="s">
        <v>4589</v>
      </c>
      <c r="AD217" s="186" t="s">
        <v>4597</v>
      </c>
      <c r="AE217" s="186" t="s">
        <v>4594</v>
      </c>
      <c r="AF217" s="186" t="s">
        <v>4595</v>
      </c>
      <c r="AG217" s="186" t="s">
        <v>4596</v>
      </c>
    </row>
    <row r="218" spans="1:33" ht="30" hidden="1" customHeight="1">
      <c r="A218" s="267"/>
      <c r="B218" s="308"/>
      <c r="C218" s="58" t="s">
        <v>683</v>
      </c>
      <c r="D218" s="60">
        <v>2905</v>
      </c>
      <c r="E218" s="159" t="s">
        <v>686</v>
      </c>
      <c r="F218" s="56" t="s">
        <v>217</v>
      </c>
      <c r="G218" s="56" t="s">
        <v>43</v>
      </c>
      <c r="H218" s="59" t="s">
        <v>25</v>
      </c>
      <c r="I218" s="57">
        <v>1</v>
      </c>
      <c r="J218" s="57">
        <v>1</v>
      </c>
      <c r="K218" s="141"/>
      <c r="L218" s="141">
        <f t="shared" si="27"/>
        <v>0</v>
      </c>
      <c r="M218" s="65" t="s">
        <v>651</v>
      </c>
      <c r="N218" s="69" t="s">
        <v>44</v>
      </c>
      <c r="O218" s="69">
        <v>96</v>
      </c>
      <c r="P218" s="168">
        <f t="shared" si="28"/>
        <v>0</v>
      </c>
      <c r="Q218" s="68" t="s">
        <v>28</v>
      </c>
      <c r="R218" s="68">
        <v>4800</v>
      </c>
      <c r="S218" s="141">
        <f t="shared" si="29"/>
        <v>0</v>
      </c>
      <c r="T218" s="185" t="str">
        <f t="shared" si="30"/>
        <v>多功能盒（R款200μL宽口移液吸头）：货号（2905）：ADR200WRFS，多功能200ul无菌滤芯盒装，96个/盒，10盒/中盒，5中盒/箱；0元/盒</v>
      </c>
      <c r="U218" s="222"/>
      <c r="V218" s="223"/>
      <c r="W218" s="223"/>
      <c r="X218" s="224"/>
      <c r="Y218" s="163"/>
      <c r="Z218" s="73" t="s">
        <v>687</v>
      </c>
      <c r="AA218" s="141" t="s">
        <v>4588</v>
      </c>
      <c r="AB218" s="141" t="s">
        <v>4592</v>
      </c>
      <c r="AC218" s="141" t="s">
        <v>4589</v>
      </c>
      <c r="AD218" s="186" t="s">
        <v>4597</v>
      </c>
      <c r="AE218" s="186" t="s">
        <v>4594</v>
      </c>
      <c r="AF218" s="186" t="s">
        <v>4595</v>
      </c>
      <c r="AG218" s="186" t="s">
        <v>4596</v>
      </c>
    </row>
    <row r="219" spans="1:33" ht="30" hidden="1" customHeight="1">
      <c r="A219" s="267"/>
      <c r="B219" s="308"/>
      <c r="C219" s="58" t="str">
        <f>C217</f>
        <v>多功能盒（R款200μL宽口移液吸头）</v>
      </c>
      <c r="D219" s="60">
        <v>2906</v>
      </c>
      <c r="E219" s="159" t="s">
        <v>688</v>
      </c>
      <c r="F219" s="56" t="s">
        <v>220</v>
      </c>
      <c r="G219" s="56" t="s">
        <v>43</v>
      </c>
      <c r="H219" s="59" t="s">
        <v>25</v>
      </c>
      <c r="I219" s="57">
        <v>1</v>
      </c>
      <c r="J219" s="57">
        <v>1</v>
      </c>
      <c r="K219" s="141"/>
      <c r="L219" s="141">
        <f t="shared" si="27"/>
        <v>0</v>
      </c>
      <c r="M219" s="65" t="s">
        <v>651</v>
      </c>
      <c r="N219" s="69" t="s">
        <v>44</v>
      </c>
      <c r="O219" s="69">
        <v>96</v>
      </c>
      <c r="P219" s="168">
        <f t="shared" si="28"/>
        <v>0</v>
      </c>
      <c r="Q219" s="68" t="s">
        <v>28</v>
      </c>
      <c r="R219" s="68">
        <v>4800</v>
      </c>
      <c r="S219" s="141">
        <f t="shared" si="29"/>
        <v>0</v>
      </c>
      <c r="T219" s="185" t="str">
        <f t="shared" si="30"/>
        <v>多功能盒（R款200μL宽口移液吸头）：货号（2906）：ADR200WRLS，多功能200ul无菌低吸附盒装，96个/盒，10盒/中盒，5中盒/箱；0元/盒</v>
      </c>
      <c r="U219" s="222"/>
      <c r="V219" s="223"/>
      <c r="W219" s="223"/>
      <c r="X219" s="224"/>
      <c r="Y219" s="163"/>
      <c r="Z219" s="73" t="s">
        <v>689</v>
      </c>
      <c r="AA219" s="141" t="s">
        <v>4588</v>
      </c>
      <c r="AB219" s="141" t="s">
        <v>4592</v>
      </c>
      <c r="AC219" s="141" t="s">
        <v>4589</v>
      </c>
      <c r="AD219" s="186" t="s">
        <v>4597</v>
      </c>
      <c r="AE219" s="186" t="s">
        <v>4594</v>
      </c>
      <c r="AF219" s="186" t="s">
        <v>4595</v>
      </c>
      <c r="AG219" s="186" t="s">
        <v>4596</v>
      </c>
    </row>
    <row r="220" spans="1:33" ht="30" hidden="1" customHeight="1">
      <c r="A220" s="267"/>
      <c r="B220" s="308"/>
      <c r="C220" s="58" t="str">
        <f>C218</f>
        <v>多功能盒（R款200μL宽口移液吸头）</v>
      </c>
      <c r="D220" s="60">
        <v>2907</v>
      </c>
      <c r="E220" s="159" t="s">
        <v>690</v>
      </c>
      <c r="F220" s="56" t="s">
        <v>223</v>
      </c>
      <c r="G220" s="56" t="s">
        <v>43</v>
      </c>
      <c r="H220" s="59" t="s">
        <v>25</v>
      </c>
      <c r="I220" s="57">
        <v>1</v>
      </c>
      <c r="J220" s="57">
        <v>1</v>
      </c>
      <c r="K220" s="141"/>
      <c r="L220" s="141">
        <f t="shared" si="27"/>
        <v>0</v>
      </c>
      <c r="M220" s="65" t="s">
        <v>651</v>
      </c>
      <c r="N220" s="69" t="s">
        <v>44</v>
      </c>
      <c r="O220" s="69">
        <v>96</v>
      </c>
      <c r="P220" s="168">
        <f t="shared" si="28"/>
        <v>0</v>
      </c>
      <c r="Q220" s="68" t="s">
        <v>28</v>
      </c>
      <c r="R220" s="68">
        <v>4800</v>
      </c>
      <c r="S220" s="141">
        <f t="shared" si="29"/>
        <v>0</v>
      </c>
      <c r="T220" s="185" t="str">
        <f t="shared" si="30"/>
        <v>多功能盒（R款200μL宽口移液吸头）：货号（2907）：ADR200WRLFS，多功能200ul无菌滤芯低吸附盒装，96个/盒，10盒/中盒，5中盒/箱；0元/盒</v>
      </c>
      <c r="U220" s="222"/>
      <c r="V220" s="223"/>
      <c r="W220" s="223"/>
      <c r="X220" s="224"/>
      <c r="Y220" s="163"/>
      <c r="Z220" s="73" t="s">
        <v>691</v>
      </c>
      <c r="AA220" s="141" t="s">
        <v>4588</v>
      </c>
      <c r="AB220" s="141" t="s">
        <v>4592</v>
      </c>
      <c r="AC220" s="141" t="s">
        <v>4589</v>
      </c>
      <c r="AD220" s="186" t="s">
        <v>4597</v>
      </c>
      <c r="AE220" s="186" t="s">
        <v>4594</v>
      </c>
      <c r="AF220" s="186" t="s">
        <v>4595</v>
      </c>
      <c r="AG220" s="186" t="s">
        <v>4596</v>
      </c>
    </row>
    <row r="221" spans="1:33" ht="30" hidden="1" customHeight="1">
      <c r="A221" s="267"/>
      <c r="B221" s="308"/>
      <c r="C221" s="58" t="str">
        <f>C213</f>
        <v>R款200μL移液吸头（宽口）</v>
      </c>
      <c r="D221" s="54">
        <v>2914</v>
      </c>
      <c r="E221" s="159" t="s">
        <v>692</v>
      </c>
      <c r="F221" s="56" t="s">
        <v>669</v>
      </c>
      <c r="G221" s="56" t="s">
        <v>57</v>
      </c>
      <c r="H221" s="59" t="s">
        <v>25</v>
      </c>
      <c r="I221" s="57">
        <v>1</v>
      </c>
      <c r="J221" s="57">
        <v>1</v>
      </c>
      <c r="K221" s="141"/>
      <c r="L221" s="141">
        <f t="shared" si="27"/>
        <v>0</v>
      </c>
      <c r="M221" s="65" t="s">
        <v>651</v>
      </c>
      <c r="N221" s="69" t="s">
        <v>4649</v>
      </c>
      <c r="O221" s="69">
        <v>96</v>
      </c>
      <c r="P221" s="168">
        <f t="shared" si="28"/>
        <v>0</v>
      </c>
      <c r="Q221" s="68" t="s">
        <v>28</v>
      </c>
      <c r="R221" s="68">
        <v>9600</v>
      </c>
      <c r="S221" s="141">
        <f t="shared" si="29"/>
        <v>0</v>
      </c>
      <c r="T221" s="185" t="str">
        <f t="shared" si="30"/>
        <v>R款200μL移液吸头（宽口）：货号（2914）：ADR200WTLS，200ul无菌低吸附叠装，96个/层，10层/盒，10盒/箱；0元/层</v>
      </c>
      <c r="U221" s="222"/>
      <c r="V221" s="223"/>
      <c r="W221" s="223"/>
      <c r="X221" s="224"/>
      <c r="Y221" s="163"/>
      <c r="Z221" s="73" t="s">
        <v>693</v>
      </c>
      <c r="AA221" s="141" t="s">
        <v>4588</v>
      </c>
      <c r="AB221" s="141" t="s">
        <v>4592</v>
      </c>
      <c r="AC221" s="141" t="s">
        <v>4589</v>
      </c>
      <c r="AD221" s="186" t="s">
        <v>4597</v>
      </c>
      <c r="AE221" s="186" t="s">
        <v>4594</v>
      </c>
      <c r="AF221" s="186" t="s">
        <v>4595</v>
      </c>
      <c r="AG221" s="186" t="s">
        <v>4596</v>
      </c>
    </row>
    <row r="222" spans="1:33" ht="30" hidden="1" customHeight="1">
      <c r="A222" s="267"/>
      <c r="B222" s="308"/>
      <c r="C222" s="58" t="str">
        <f t="shared" si="33"/>
        <v>R款200μL移液吸头（宽口）</v>
      </c>
      <c r="D222" s="61">
        <v>2916</v>
      </c>
      <c r="E222" s="159" t="s">
        <v>694</v>
      </c>
      <c r="F222" s="56" t="s">
        <v>672</v>
      </c>
      <c r="G222" s="56" t="s">
        <v>64</v>
      </c>
      <c r="H222" s="59" t="s">
        <v>25</v>
      </c>
      <c r="I222" s="57">
        <v>1</v>
      </c>
      <c r="J222" s="57">
        <v>1</v>
      </c>
      <c r="K222" s="141"/>
      <c r="L222" s="141">
        <f t="shared" si="27"/>
        <v>0</v>
      </c>
      <c r="M222" s="65" t="s">
        <v>651</v>
      </c>
      <c r="N222" s="69" t="s">
        <v>4649</v>
      </c>
      <c r="O222" s="69">
        <v>96</v>
      </c>
      <c r="P222" s="168">
        <f t="shared" si="28"/>
        <v>0</v>
      </c>
      <c r="Q222" s="68" t="s">
        <v>28</v>
      </c>
      <c r="R222" s="68">
        <v>9600</v>
      </c>
      <c r="S222" s="141">
        <f t="shared" si="29"/>
        <v>0</v>
      </c>
      <c r="T222" s="185" t="str">
        <f t="shared" si="30"/>
        <v>R款200μL移液吸头（宽口）：货号（2916）：ADR200WTP，塑封袋装，200ul袋叠装，96个/层，10层/袋，10袋/箱；0元/层</v>
      </c>
      <c r="U222" s="222"/>
      <c r="V222" s="223"/>
      <c r="W222" s="223"/>
      <c r="X222" s="224"/>
      <c r="Y222" s="163"/>
      <c r="Z222" s="73" t="s">
        <v>695</v>
      </c>
      <c r="AA222" s="141" t="s">
        <v>4588</v>
      </c>
      <c r="AB222" s="141" t="s">
        <v>4592</v>
      </c>
      <c r="AC222" s="141" t="s">
        <v>4589</v>
      </c>
      <c r="AD222" s="186" t="s">
        <v>4597</v>
      </c>
      <c r="AE222" s="186" t="s">
        <v>4594</v>
      </c>
      <c r="AF222" s="186" t="s">
        <v>4595</v>
      </c>
      <c r="AG222" s="186" t="s">
        <v>4596</v>
      </c>
    </row>
    <row r="223" spans="1:33" ht="30" hidden="1" customHeight="1">
      <c r="A223" s="267"/>
      <c r="B223" s="308"/>
      <c r="C223" s="58" t="s">
        <v>696</v>
      </c>
      <c r="D223" s="54">
        <v>3000</v>
      </c>
      <c r="E223" s="159" t="s">
        <v>697</v>
      </c>
      <c r="F223" s="56" t="s">
        <v>370</v>
      </c>
      <c r="G223" s="56" t="s">
        <v>24</v>
      </c>
      <c r="H223" s="59" t="s">
        <v>25</v>
      </c>
      <c r="I223" s="57">
        <v>1</v>
      </c>
      <c r="J223" s="57">
        <v>1</v>
      </c>
      <c r="K223" s="141"/>
      <c r="L223" s="141">
        <f t="shared" si="27"/>
        <v>0</v>
      </c>
      <c r="M223" s="65" t="s">
        <v>369</v>
      </c>
      <c r="N223" s="66" t="s">
        <v>27</v>
      </c>
      <c r="O223" s="66">
        <v>1000</v>
      </c>
      <c r="P223" s="168">
        <f t="shared" si="28"/>
        <v>0</v>
      </c>
      <c r="Q223" s="68" t="s">
        <v>28</v>
      </c>
      <c r="R223" s="68">
        <v>5000</v>
      </c>
      <c r="S223" s="141">
        <f t="shared" si="29"/>
        <v>0</v>
      </c>
      <c r="T223" s="185" t="str">
        <f t="shared" si="30"/>
        <v>R款300μL移液吸头：货号（3000）：ADR300B，300ul袋装，  1000个/袋，5袋/箱；0元/袋</v>
      </c>
      <c r="U223" s="222"/>
      <c r="V223" s="223"/>
      <c r="W223" s="223"/>
      <c r="X223" s="224"/>
      <c r="Y223" s="163"/>
      <c r="Z223" s="73" t="s">
        <v>698</v>
      </c>
      <c r="AA223" s="141" t="s">
        <v>4588</v>
      </c>
      <c r="AB223" s="141" t="s">
        <v>4592</v>
      </c>
      <c r="AC223" s="141" t="s">
        <v>4589</v>
      </c>
      <c r="AD223" s="186" t="s">
        <v>4597</v>
      </c>
      <c r="AE223" s="186" t="s">
        <v>4594</v>
      </c>
      <c r="AF223" s="186" t="s">
        <v>4595</v>
      </c>
      <c r="AG223" s="186" t="s">
        <v>4596</v>
      </c>
    </row>
    <row r="224" spans="1:33" ht="30" hidden="1" customHeight="1">
      <c r="A224" s="267"/>
      <c r="B224" s="308"/>
      <c r="C224" s="58" t="s">
        <v>696</v>
      </c>
      <c r="D224" s="54">
        <v>3001</v>
      </c>
      <c r="E224" s="159" t="s">
        <v>699</v>
      </c>
      <c r="F224" s="56" t="s">
        <v>373</v>
      </c>
      <c r="G224" s="56" t="s">
        <v>24</v>
      </c>
      <c r="H224" s="59" t="s">
        <v>25</v>
      </c>
      <c r="I224" s="57">
        <v>1</v>
      </c>
      <c r="J224" s="57">
        <v>1</v>
      </c>
      <c r="K224" s="141"/>
      <c r="L224" s="141">
        <f t="shared" si="27"/>
        <v>0</v>
      </c>
      <c r="M224" s="65" t="s">
        <v>369</v>
      </c>
      <c r="N224" s="66" t="s">
        <v>27</v>
      </c>
      <c r="O224" s="66">
        <v>1000</v>
      </c>
      <c r="P224" s="168">
        <f t="shared" si="28"/>
        <v>0</v>
      </c>
      <c r="Q224" s="68" t="s">
        <v>28</v>
      </c>
      <c r="R224" s="68">
        <v>5000</v>
      </c>
      <c r="S224" s="141">
        <f t="shared" si="29"/>
        <v>0</v>
      </c>
      <c r="T224" s="185" t="str">
        <f t="shared" si="30"/>
        <v>R款300μL移液吸头：货号（3001）：ADR300BF，300ul滤芯袋装，  1000个/袋，5袋/箱；0元/袋</v>
      </c>
      <c r="U224" s="222"/>
      <c r="V224" s="223"/>
      <c r="W224" s="223"/>
      <c r="X224" s="224"/>
      <c r="Y224" s="163"/>
      <c r="Z224" s="73" t="s">
        <v>700</v>
      </c>
      <c r="AA224" s="141" t="s">
        <v>4588</v>
      </c>
      <c r="AB224" s="141" t="s">
        <v>4592</v>
      </c>
      <c r="AC224" s="141" t="s">
        <v>4589</v>
      </c>
      <c r="AD224" s="186" t="s">
        <v>4597</v>
      </c>
      <c r="AE224" s="186" t="s">
        <v>4594</v>
      </c>
      <c r="AF224" s="186" t="s">
        <v>4595</v>
      </c>
      <c r="AG224" s="186" t="s">
        <v>4596</v>
      </c>
    </row>
    <row r="225" spans="1:33" ht="30" hidden="1" customHeight="1">
      <c r="A225" s="267"/>
      <c r="B225" s="308"/>
      <c r="C225" s="58" t="s">
        <v>696</v>
      </c>
      <c r="D225" s="54">
        <v>3002</v>
      </c>
      <c r="E225" s="159" t="s">
        <v>701</v>
      </c>
      <c r="F225" s="56" t="s">
        <v>376</v>
      </c>
      <c r="G225" s="56" t="s">
        <v>24</v>
      </c>
      <c r="H225" s="59" t="s">
        <v>25</v>
      </c>
      <c r="I225" s="57">
        <v>1</v>
      </c>
      <c r="J225" s="57">
        <v>1</v>
      </c>
      <c r="K225" s="141"/>
      <c r="L225" s="141">
        <f t="shared" si="27"/>
        <v>0</v>
      </c>
      <c r="M225" s="65" t="s">
        <v>369</v>
      </c>
      <c r="N225" s="66" t="s">
        <v>27</v>
      </c>
      <c r="O225" s="66">
        <v>1000</v>
      </c>
      <c r="P225" s="168">
        <f t="shared" si="28"/>
        <v>0</v>
      </c>
      <c r="Q225" s="68" t="s">
        <v>28</v>
      </c>
      <c r="R225" s="68">
        <v>5000</v>
      </c>
      <c r="S225" s="141">
        <f t="shared" si="29"/>
        <v>0</v>
      </c>
      <c r="T225" s="185" t="str">
        <f t="shared" si="30"/>
        <v>R款300μL移液吸头：货号（3002）：ADR300BL，300ul低吸附袋装，  1000个/袋，5袋/箱；0元/袋</v>
      </c>
      <c r="U225" s="222"/>
      <c r="V225" s="223"/>
      <c r="W225" s="223"/>
      <c r="X225" s="224"/>
      <c r="Y225" s="163"/>
      <c r="Z225" s="73" t="s">
        <v>702</v>
      </c>
      <c r="AA225" s="141" t="s">
        <v>4588</v>
      </c>
      <c r="AB225" s="141" t="s">
        <v>4592</v>
      </c>
      <c r="AC225" s="141" t="s">
        <v>4589</v>
      </c>
      <c r="AD225" s="186" t="s">
        <v>4597</v>
      </c>
      <c r="AE225" s="186" t="s">
        <v>4594</v>
      </c>
      <c r="AF225" s="186" t="s">
        <v>4595</v>
      </c>
      <c r="AG225" s="186" t="s">
        <v>4596</v>
      </c>
    </row>
    <row r="226" spans="1:33" ht="30" hidden="1" customHeight="1">
      <c r="A226" s="267"/>
      <c r="B226" s="308"/>
      <c r="C226" s="58" t="str">
        <f t="shared" ref="C226:C232" si="34">C225</f>
        <v>R款300μL移液吸头</v>
      </c>
      <c r="D226" s="54">
        <v>3003</v>
      </c>
      <c r="E226" s="159" t="s">
        <v>703</v>
      </c>
      <c r="F226" s="56" t="s">
        <v>379</v>
      </c>
      <c r="G226" s="56" t="s">
        <v>24</v>
      </c>
      <c r="H226" s="59" t="s">
        <v>25</v>
      </c>
      <c r="I226" s="57">
        <v>1</v>
      </c>
      <c r="J226" s="57">
        <v>1</v>
      </c>
      <c r="K226" s="141"/>
      <c r="L226" s="141">
        <f t="shared" si="27"/>
        <v>0</v>
      </c>
      <c r="M226" s="65" t="s">
        <v>369</v>
      </c>
      <c r="N226" s="66" t="s">
        <v>27</v>
      </c>
      <c r="O226" s="66">
        <v>1000</v>
      </c>
      <c r="P226" s="168">
        <f t="shared" si="28"/>
        <v>0</v>
      </c>
      <c r="Q226" s="68" t="s">
        <v>28</v>
      </c>
      <c r="R226" s="68">
        <v>5000</v>
      </c>
      <c r="S226" s="141">
        <f t="shared" si="29"/>
        <v>0</v>
      </c>
      <c r="T226" s="185" t="str">
        <f t="shared" si="30"/>
        <v>R款300μL移液吸头：货号（3003）：ADR300BLF，300ul滤芯低吸附袋装，  1000个/袋，5袋/箱；0元/袋</v>
      </c>
      <c r="U226" s="222"/>
      <c r="V226" s="223"/>
      <c r="W226" s="223"/>
      <c r="X226" s="224"/>
      <c r="Y226" s="163"/>
      <c r="Z226" s="73" t="s">
        <v>704</v>
      </c>
      <c r="AA226" s="141" t="s">
        <v>4588</v>
      </c>
      <c r="AB226" s="141" t="s">
        <v>4592</v>
      </c>
      <c r="AC226" s="141" t="s">
        <v>4589</v>
      </c>
      <c r="AD226" s="186" t="s">
        <v>4597</v>
      </c>
      <c r="AE226" s="186" t="s">
        <v>4594</v>
      </c>
      <c r="AF226" s="186" t="s">
        <v>4595</v>
      </c>
      <c r="AG226" s="186" t="s">
        <v>4596</v>
      </c>
    </row>
    <row r="227" spans="1:33" ht="30" hidden="1" customHeight="1">
      <c r="A227" s="267"/>
      <c r="B227" s="308"/>
      <c r="C227" s="58" t="s">
        <v>705</v>
      </c>
      <c r="D227" s="60">
        <v>3004</v>
      </c>
      <c r="E227" s="159" t="s">
        <v>706</v>
      </c>
      <c r="F227" s="56" t="s">
        <v>383</v>
      </c>
      <c r="G227" s="56" t="s">
        <v>43</v>
      </c>
      <c r="H227" s="59" t="s">
        <v>25</v>
      </c>
      <c r="I227" s="57">
        <v>1</v>
      </c>
      <c r="J227" s="57">
        <v>1</v>
      </c>
      <c r="K227" s="141"/>
      <c r="L227" s="141">
        <f t="shared" si="27"/>
        <v>0</v>
      </c>
      <c r="M227" s="65" t="s">
        <v>369</v>
      </c>
      <c r="N227" s="69" t="s">
        <v>44</v>
      </c>
      <c r="O227" s="69">
        <v>96</v>
      </c>
      <c r="P227" s="168">
        <f t="shared" si="28"/>
        <v>0</v>
      </c>
      <c r="Q227" s="68" t="s">
        <v>28</v>
      </c>
      <c r="R227" s="68">
        <v>4800</v>
      </c>
      <c r="S227" s="141">
        <f t="shared" si="29"/>
        <v>0</v>
      </c>
      <c r="T227" s="185" t="str">
        <f t="shared" si="30"/>
        <v>多功能盒（R款300μL移液吸头）：货号（3004）：ADR300RS，多功能300ul无菌盒装，96个/盒，10盒/中盒，5中盒/箱；0元/盒</v>
      </c>
      <c r="U227" s="222"/>
      <c r="V227" s="223"/>
      <c r="W227" s="223"/>
      <c r="X227" s="224"/>
      <c r="Y227" s="163"/>
      <c r="Z227" s="73" t="s">
        <v>707</v>
      </c>
      <c r="AA227" s="141" t="s">
        <v>4588</v>
      </c>
      <c r="AB227" s="141" t="s">
        <v>4592</v>
      </c>
      <c r="AC227" s="141" t="s">
        <v>4589</v>
      </c>
      <c r="AD227" s="186" t="s">
        <v>4597</v>
      </c>
      <c r="AE227" s="186" t="s">
        <v>4594</v>
      </c>
      <c r="AF227" s="186" t="s">
        <v>4595</v>
      </c>
      <c r="AG227" s="186" t="s">
        <v>4596</v>
      </c>
    </row>
    <row r="228" spans="1:33" ht="30" hidden="1" customHeight="1">
      <c r="A228" s="267"/>
      <c r="B228" s="308"/>
      <c r="C228" s="58" t="s">
        <v>705</v>
      </c>
      <c r="D228" s="60">
        <v>3005</v>
      </c>
      <c r="E228" s="159" t="s">
        <v>708</v>
      </c>
      <c r="F228" s="56" t="s">
        <v>389</v>
      </c>
      <c r="G228" s="56" t="s">
        <v>43</v>
      </c>
      <c r="H228" s="59" t="s">
        <v>25</v>
      </c>
      <c r="I228" s="57">
        <v>1</v>
      </c>
      <c r="J228" s="57">
        <v>1</v>
      </c>
      <c r="K228" s="141"/>
      <c r="L228" s="141">
        <f t="shared" si="27"/>
        <v>0</v>
      </c>
      <c r="M228" s="65" t="s">
        <v>369</v>
      </c>
      <c r="N228" s="69" t="s">
        <v>44</v>
      </c>
      <c r="O228" s="69">
        <v>96</v>
      </c>
      <c r="P228" s="168">
        <f t="shared" si="28"/>
        <v>0</v>
      </c>
      <c r="Q228" s="68" t="s">
        <v>28</v>
      </c>
      <c r="R228" s="68">
        <v>4800</v>
      </c>
      <c r="S228" s="141">
        <f t="shared" si="29"/>
        <v>0</v>
      </c>
      <c r="T228" s="185" t="str">
        <f t="shared" si="30"/>
        <v>多功能盒（R款300μL移液吸头）：货号（3005）：ADR300RLS，多功能300ul无菌低吸附盒装，96个/盒，10盒/中盒，5中盒/箱；0元/盒</v>
      </c>
      <c r="U228" s="222"/>
      <c r="V228" s="223"/>
      <c r="W228" s="223"/>
      <c r="X228" s="224"/>
      <c r="Y228" s="163"/>
      <c r="Z228" s="73" t="s">
        <v>709</v>
      </c>
      <c r="AA228" s="141" t="s">
        <v>4588</v>
      </c>
      <c r="AB228" s="141" t="s">
        <v>4592</v>
      </c>
      <c r="AC228" s="141" t="s">
        <v>4589</v>
      </c>
      <c r="AD228" s="186" t="s">
        <v>4597</v>
      </c>
      <c r="AE228" s="186" t="s">
        <v>4594</v>
      </c>
      <c r="AF228" s="186" t="s">
        <v>4595</v>
      </c>
      <c r="AG228" s="186" t="s">
        <v>4596</v>
      </c>
    </row>
    <row r="229" spans="1:33" ht="30" hidden="1" customHeight="1">
      <c r="A229" s="267"/>
      <c r="B229" s="308"/>
      <c r="C229" s="58" t="str">
        <f>C227</f>
        <v>多功能盒（R款300μL移液吸头）</v>
      </c>
      <c r="D229" s="60">
        <v>3006</v>
      </c>
      <c r="E229" s="159" t="s">
        <v>708</v>
      </c>
      <c r="F229" s="56" t="s">
        <v>392</v>
      </c>
      <c r="G229" s="56" t="s">
        <v>43</v>
      </c>
      <c r="H229" s="59" t="s">
        <v>25</v>
      </c>
      <c r="I229" s="57">
        <v>1</v>
      </c>
      <c r="J229" s="57">
        <v>1</v>
      </c>
      <c r="K229" s="141"/>
      <c r="L229" s="141">
        <f t="shared" si="27"/>
        <v>0</v>
      </c>
      <c r="M229" s="65" t="s">
        <v>369</v>
      </c>
      <c r="N229" s="69" t="s">
        <v>44</v>
      </c>
      <c r="O229" s="69">
        <v>96</v>
      </c>
      <c r="P229" s="168">
        <f t="shared" si="28"/>
        <v>0</v>
      </c>
      <c r="Q229" s="68" t="s">
        <v>28</v>
      </c>
      <c r="R229" s="68">
        <v>4800</v>
      </c>
      <c r="S229" s="141">
        <f t="shared" si="29"/>
        <v>0</v>
      </c>
      <c r="T229" s="185" t="str">
        <f t="shared" si="30"/>
        <v>多功能盒（R款300μL移液吸头）：货号（3006）：ADR300RLS，多功能300ul无菌滤芯低吸附盒装，96个/盒，10盒/中盒，5中盒/箱；0元/盒</v>
      </c>
      <c r="U229" s="222"/>
      <c r="V229" s="223"/>
      <c r="W229" s="223"/>
      <c r="X229" s="224"/>
      <c r="Y229" s="163"/>
      <c r="Z229" s="73" t="s">
        <v>710</v>
      </c>
      <c r="AA229" s="141" t="s">
        <v>4588</v>
      </c>
      <c r="AB229" s="141" t="s">
        <v>4592</v>
      </c>
      <c r="AC229" s="141" t="s">
        <v>4589</v>
      </c>
      <c r="AD229" s="186" t="s">
        <v>4597</v>
      </c>
      <c r="AE229" s="186" t="s">
        <v>4594</v>
      </c>
      <c r="AF229" s="186" t="s">
        <v>4595</v>
      </c>
      <c r="AG229" s="186" t="s">
        <v>4596</v>
      </c>
    </row>
    <row r="230" spans="1:33" ht="30" hidden="1" customHeight="1">
      <c r="A230" s="267"/>
      <c r="B230" s="308"/>
      <c r="C230" s="58" t="str">
        <f>C228</f>
        <v>多功能盒（R款300μL移液吸头）</v>
      </c>
      <c r="D230" s="60">
        <v>3007</v>
      </c>
      <c r="E230" s="159" t="s">
        <v>711</v>
      </c>
      <c r="F230" s="56" t="s">
        <v>392</v>
      </c>
      <c r="G230" s="56" t="s">
        <v>43</v>
      </c>
      <c r="H230" s="59" t="s">
        <v>25</v>
      </c>
      <c r="I230" s="57">
        <v>1</v>
      </c>
      <c r="J230" s="57">
        <v>1</v>
      </c>
      <c r="K230" s="141"/>
      <c r="L230" s="141">
        <f t="shared" si="27"/>
        <v>0</v>
      </c>
      <c r="M230" s="65" t="s">
        <v>369</v>
      </c>
      <c r="N230" s="69" t="s">
        <v>44</v>
      </c>
      <c r="O230" s="69">
        <v>96</v>
      </c>
      <c r="P230" s="168">
        <f t="shared" si="28"/>
        <v>0</v>
      </c>
      <c r="Q230" s="68" t="s">
        <v>28</v>
      </c>
      <c r="R230" s="68">
        <v>4800</v>
      </c>
      <c r="S230" s="141">
        <f t="shared" si="29"/>
        <v>0</v>
      </c>
      <c r="T230" s="185" t="str">
        <f t="shared" si="30"/>
        <v>多功能盒（R款300μL移液吸头）：货号（3007）：ADR300RLFS，多功能300ul无菌滤芯低吸附盒装，96个/盒，10盒/中盒，5中盒/箱；0元/盒</v>
      </c>
      <c r="U230" s="222"/>
      <c r="V230" s="223"/>
      <c r="W230" s="223"/>
      <c r="X230" s="224"/>
      <c r="Y230" s="163"/>
      <c r="Z230" s="73" t="s">
        <v>712</v>
      </c>
      <c r="AA230" s="141" t="s">
        <v>4588</v>
      </c>
      <c r="AB230" s="141" t="s">
        <v>4592</v>
      </c>
      <c r="AC230" s="141" t="s">
        <v>4589</v>
      </c>
      <c r="AD230" s="186" t="s">
        <v>4597</v>
      </c>
      <c r="AE230" s="186" t="s">
        <v>4594</v>
      </c>
      <c r="AF230" s="186" t="s">
        <v>4595</v>
      </c>
      <c r="AG230" s="186" t="s">
        <v>4596</v>
      </c>
    </row>
    <row r="231" spans="1:33" ht="30" hidden="1" customHeight="1">
      <c r="A231" s="267"/>
      <c r="B231" s="308"/>
      <c r="C231" s="58" t="str">
        <f>C223</f>
        <v>R款300μL移液吸头</v>
      </c>
      <c r="D231" s="54">
        <v>3014</v>
      </c>
      <c r="E231" s="159" t="s">
        <v>713</v>
      </c>
      <c r="F231" s="56" t="s">
        <v>398</v>
      </c>
      <c r="G231" s="56" t="s">
        <v>57</v>
      </c>
      <c r="H231" s="59" t="s">
        <v>25</v>
      </c>
      <c r="I231" s="57">
        <v>1</v>
      </c>
      <c r="J231" s="57">
        <v>1</v>
      </c>
      <c r="K231" s="141"/>
      <c r="L231" s="141">
        <f t="shared" si="27"/>
        <v>0</v>
      </c>
      <c r="M231" s="65" t="s">
        <v>369</v>
      </c>
      <c r="N231" s="69" t="s">
        <v>4649</v>
      </c>
      <c r="O231" s="69">
        <v>96</v>
      </c>
      <c r="P231" s="168">
        <f t="shared" si="28"/>
        <v>0</v>
      </c>
      <c r="Q231" s="68" t="s">
        <v>28</v>
      </c>
      <c r="R231" s="68">
        <v>9600</v>
      </c>
      <c r="S231" s="141">
        <f t="shared" si="29"/>
        <v>0</v>
      </c>
      <c r="T231" s="185" t="str">
        <f t="shared" si="30"/>
        <v>R款300μL移液吸头：货号（3014）：ADR300TLS，300ul无菌低吸附叠装，96个/层，10层/盒，10盒/箱；0元/层</v>
      </c>
      <c r="U231" s="222"/>
      <c r="V231" s="223"/>
      <c r="W231" s="223"/>
      <c r="X231" s="224"/>
      <c r="Y231" s="163"/>
      <c r="Z231" s="73" t="s">
        <v>714</v>
      </c>
      <c r="AA231" s="141" t="s">
        <v>4588</v>
      </c>
      <c r="AB231" s="141" t="s">
        <v>4592</v>
      </c>
      <c r="AC231" s="141" t="s">
        <v>4589</v>
      </c>
      <c r="AD231" s="186" t="s">
        <v>4597</v>
      </c>
      <c r="AE231" s="186" t="s">
        <v>4594</v>
      </c>
      <c r="AF231" s="186" t="s">
        <v>4595</v>
      </c>
      <c r="AG231" s="186" t="s">
        <v>4596</v>
      </c>
    </row>
    <row r="232" spans="1:33" ht="30" hidden="1" customHeight="1">
      <c r="A232" s="267"/>
      <c r="B232" s="308"/>
      <c r="C232" s="58" t="str">
        <f t="shared" si="34"/>
        <v>R款300μL移液吸头</v>
      </c>
      <c r="D232" s="61">
        <v>3016</v>
      </c>
      <c r="E232" s="159" t="s">
        <v>715</v>
      </c>
      <c r="F232" s="56" t="s">
        <v>716</v>
      </c>
      <c r="G232" s="56" t="s">
        <v>64</v>
      </c>
      <c r="H232" s="59" t="s">
        <v>25</v>
      </c>
      <c r="I232" s="57">
        <v>1</v>
      </c>
      <c r="J232" s="57">
        <v>1</v>
      </c>
      <c r="K232" s="141"/>
      <c r="L232" s="141">
        <f t="shared" si="27"/>
        <v>0</v>
      </c>
      <c r="M232" s="65" t="s">
        <v>369</v>
      </c>
      <c r="N232" s="69" t="s">
        <v>4649</v>
      </c>
      <c r="O232" s="69">
        <v>96</v>
      </c>
      <c r="P232" s="168">
        <f t="shared" si="28"/>
        <v>0</v>
      </c>
      <c r="Q232" s="68" t="s">
        <v>28</v>
      </c>
      <c r="R232" s="68">
        <v>9600</v>
      </c>
      <c r="S232" s="141">
        <f t="shared" si="29"/>
        <v>0</v>
      </c>
      <c r="T232" s="185" t="str">
        <f t="shared" si="30"/>
        <v>R款300μL移液吸头：货号（3016）：ADR300TP，塑封袋装，300ul袋叠装，96个/层，10层/袋，10袋/箱；0元/层</v>
      </c>
      <c r="U232" s="222"/>
      <c r="V232" s="223"/>
      <c r="W232" s="223"/>
      <c r="X232" s="224"/>
      <c r="Y232" s="163"/>
      <c r="Z232" s="73" t="s">
        <v>717</v>
      </c>
      <c r="AA232" s="141" t="s">
        <v>4588</v>
      </c>
      <c r="AB232" s="141" t="s">
        <v>4592</v>
      </c>
      <c r="AC232" s="141" t="s">
        <v>4589</v>
      </c>
      <c r="AD232" s="186" t="s">
        <v>4597</v>
      </c>
      <c r="AE232" s="186" t="s">
        <v>4594</v>
      </c>
      <c r="AF232" s="186" t="s">
        <v>4595</v>
      </c>
      <c r="AG232" s="186" t="s">
        <v>4596</v>
      </c>
    </row>
    <row r="233" spans="1:33" ht="30" hidden="1" customHeight="1">
      <c r="A233" s="267"/>
      <c r="B233" s="308"/>
      <c r="C233" s="58" t="s">
        <v>718</v>
      </c>
      <c r="D233" s="54">
        <v>3100</v>
      </c>
      <c r="E233" s="159" t="s">
        <v>719</v>
      </c>
      <c r="F233" s="56" t="s">
        <v>406</v>
      </c>
      <c r="G233" s="56" t="s">
        <v>24</v>
      </c>
      <c r="H233" s="59" t="s">
        <v>25</v>
      </c>
      <c r="I233" s="57">
        <v>1</v>
      </c>
      <c r="J233" s="57">
        <v>1</v>
      </c>
      <c r="K233" s="141"/>
      <c r="L233" s="141">
        <f t="shared" si="27"/>
        <v>0</v>
      </c>
      <c r="M233" s="65" t="s">
        <v>405</v>
      </c>
      <c r="N233" s="66" t="s">
        <v>27</v>
      </c>
      <c r="O233" s="66">
        <v>1000</v>
      </c>
      <c r="P233" s="168">
        <f t="shared" si="28"/>
        <v>0</v>
      </c>
      <c r="Q233" s="68" t="s">
        <v>28</v>
      </c>
      <c r="R233" s="68">
        <v>5000</v>
      </c>
      <c r="S233" s="141">
        <f t="shared" si="29"/>
        <v>0</v>
      </c>
      <c r="T233" s="185" t="str">
        <f t="shared" si="30"/>
        <v>R款1000μL移液吸头：货号（3100）：ADR1000B，1000ul袋装，  1000个/袋，5袋/箱；0元/袋</v>
      </c>
      <c r="U233" s="222"/>
      <c r="V233" s="223"/>
      <c r="W233" s="223"/>
      <c r="X233" s="224"/>
      <c r="Y233" s="163"/>
      <c r="Z233" s="73" t="s">
        <v>720</v>
      </c>
      <c r="AA233" s="141" t="s">
        <v>4588</v>
      </c>
      <c r="AB233" s="141" t="s">
        <v>4592</v>
      </c>
      <c r="AC233" s="141" t="s">
        <v>4589</v>
      </c>
      <c r="AD233" s="186" t="s">
        <v>4597</v>
      </c>
      <c r="AE233" s="186" t="s">
        <v>4594</v>
      </c>
      <c r="AF233" s="186" t="s">
        <v>4595</v>
      </c>
      <c r="AG233" s="186" t="s">
        <v>4596</v>
      </c>
    </row>
    <row r="234" spans="1:33" ht="30" hidden="1" customHeight="1">
      <c r="A234" s="267"/>
      <c r="B234" s="308"/>
      <c r="C234" s="58" t="s">
        <v>718</v>
      </c>
      <c r="D234" s="54">
        <v>3101</v>
      </c>
      <c r="E234" s="159" t="s">
        <v>721</v>
      </c>
      <c r="F234" s="56" t="s">
        <v>409</v>
      </c>
      <c r="G234" s="56" t="s">
        <v>24</v>
      </c>
      <c r="H234" s="59" t="s">
        <v>25</v>
      </c>
      <c r="I234" s="57">
        <v>1</v>
      </c>
      <c r="J234" s="57">
        <v>1</v>
      </c>
      <c r="K234" s="141"/>
      <c r="L234" s="141">
        <f t="shared" si="27"/>
        <v>0</v>
      </c>
      <c r="M234" s="65" t="s">
        <v>405</v>
      </c>
      <c r="N234" s="66" t="s">
        <v>27</v>
      </c>
      <c r="O234" s="66">
        <v>1000</v>
      </c>
      <c r="P234" s="168">
        <f t="shared" si="28"/>
        <v>0</v>
      </c>
      <c r="Q234" s="68" t="s">
        <v>28</v>
      </c>
      <c r="R234" s="68">
        <v>5000</v>
      </c>
      <c r="S234" s="141">
        <f t="shared" si="29"/>
        <v>0</v>
      </c>
      <c r="T234" s="185" t="str">
        <f t="shared" si="30"/>
        <v>R款1000μL移液吸头：货号（3101）：ADR1000BF，1000ul滤芯袋装，  1000个/袋，5袋/箱；0元/袋</v>
      </c>
      <c r="U234" s="222"/>
      <c r="V234" s="223"/>
      <c r="W234" s="223"/>
      <c r="X234" s="224"/>
      <c r="Y234" s="163"/>
      <c r="Z234" s="73" t="s">
        <v>722</v>
      </c>
      <c r="AA234" s="141" t="s">
        <v>4588</v>
      </c>
      <c r="AB234" s="141" t="s">
        <v>4592</v>
      </c>
      <c r="AC234" s="141" t="s">
        <v>4589</v>
      </c>
      <c r="AD234" s="186" t="s">
        <v>4597</v>
      </c>
      <c r="AE234" s="186" t="s">
        <v>4594</v>
      </c>
      <c r="AF234" s="186" t="s">
        <v>4595</v>
      </c>
      <c r="AG234" s="186" t="s">
        <v>4596</v>
      </c>
    </row>
    <row r="235" spans="1:33" ht="30" hidden="1" customHeight="1">
      <c r="A235" s="267"/>
      <c r="B235" s="308"/>
      <c r="C235" s="58" t="s">
        <v>718</v>
      </c>
      <c r="D235" s="54">
        <v>3102</v>
      </c>
      <c r="E235" s="159" t="s">
        <v>723</v>
      </c>
      <c r="F235" s="56" t="s">
        <v>412</v>
      </c>
      <c r="G235" s="56" t="s">
        <v>24</v>
      </c>
      <c r="H235" s="59" t="s">
        <v>25</v>
      </c>
      <c r="I235" s="57">
        <v>1</v>
      </c>
      <c r="J235" s="57">
        <v>1</v>
      </c>
      <c r="K235" s="141"/>
      <c r="L235" s="141">
        <f t="shared" si="27"/>
        <v>0</v>
      </c>
      <c r="M235" s="65" t="s">
        <v>405</v>
      </c>
      <c r="N235" s="66" t="s">
        <v>27</v>
      </c>
      <c r="O235" s="66">
        <v>1000</v>
      </c>
      <c r="P235" s="168">
        <f t="shared" si="28"/>
        <v>0</v>
      </c>
      <c r="Q235" s="68" t="s">
        <v>28</v>
      </c>
      <c r="R235" s="68">
        <v>5000</v>
      </c>
      <c r="S235" s="141">
        <f t="shared" si="29"/>
        <v>0</v>
      </c>
      <c r="T235" s="185" t="str">
        <f t="shared" si="30"/>
        <v>R款1000μL移液吸头：货号（3102）：ADR1000BL，1000ul低吸附袋装，  1000个/袋，5袋/箱；0元/袋</v>
      </c>
      <c r="U235" s="222"/>
      <c r="V235" s="223"/>
      <c r="W235" s="223"/>
      <c r="X235" s="224"/>
      <c r="Y235" s="163"/>
      <c r="Z235" s="73" t="s">
        <v>724</v>
      </c>
      <c r="AA235" s="141" t="s">
        <v>4588</v>
      </c>
      <c r="AB235" s="141" t="s">
        <v>4592</v>
      </c>
      <c r="AC235" s="141" t="s">
        <v>4589</v>
      </c>
      <c r="AD235" s="186" t="s">
        <v>4597</v>
      </c>
      <c r="AE235" s="186" t="s">
        <v>4594</v>
      </c>
      <c r="AF235" s="186" t="s">
        <v>4595</v>
      </c>
      <c r="AG235" s="186" t="s">
        <v>4596</v>
      </c>
    </row>
    <row r="236" spans="1:33" ht="30" hidden="1" customHeight="1">
      <c r="A236" s="267"/>
      <c r="B236" s="308"/>
      <c r="C236" s="58" t="str">
        <f t="shared" ref="C236:C242" si="35">C235</f>
        <v>R款1000μL移液吸头</v>
      </c>
      <c r="D236" s="54">
        <v>3103</v>
      </c>
      <c r="E236" s="159" t="s">
        <v>725</v>
      </c>
      <c r="F236" s="56" t="s">
        <v>415</v>
      </c>
      <c r="G236" s="56" t="s">
        <v>24</v>
      </c>
      <c r="H236" s="59" t="s">
        <v>25</v>
      </c>
      <c r="I236" s="57">
        <v>1</v>
      </c>
      <c r="J236" s="57">
        <v>1</v>
      </c>
      <c r="K236" s="141"/>
      <c r="L236" s="141">
        <f t="shared" si="27"/>
        <v>0</v>
      </c>
      <c r="M236" s="65" t="s">
        <v>405</v>
      </c>
      <c r="N236" s="66" t="s">
        <v>27</v>
      </c>
      <c r="O236" s="66">
        <v>1000</v>
      </c>
      <c r="P236" s="168">
        <f t="shared" si="28"/>
        <v>0</v>
      </c>
      <c r="Q236" s="68" t="s">
        <v>28</v>
      </c>
      <c r="R236" s="68">
        <v>5000</v>
      </c>
      <c r="S236" s="141">
        <f t="shared" si="29"/>
        <v>0</v>
      </c>
      <c r="T236" s="185" t="str">
        <f t="shared" si="30"/>
        <v>R款1000μL移液吸头：货号（3103）：ADR1000BLF，1000ul滤芯低吸附袋装，  1000个/袋，5袋/箱；0元/袋</v>
      </c>
      <c r="U236" s="222"/>
      <c r="V236" s="223"/>
      <c r="W236" s="223"/>
      <c r="X236" s="224"/>
      <c r="Y236" s="163"/>
      <c r="Z236" s="73" t="s">
        <v>726</v>
      </c>
      <c r="AA236" s="141" t="s">
        <v>4588</v>
      </c>
      <c r="AB236" s="141" t="s">
        <v>4592</v>
      </c>
      <c r="AC236" s="141" t="s">
        <v>4589</v>
      </c>
      <c r="AD236" s="186" t="s">
        <v>4597</v>
      </c>
      <c r="AE236" s="186" t="s">
        <v>4594</v>
      </c>
      <c r="AF236" s="186" t="s">
        <v>4595</v>
      </c>
      <c r="AG236" s="186" t="s">
        <v>4596</v>
      </c>
    </row>
    <row r="237" spans="1:33" ht="30" customHeight="1">
      <c r="A237" s="267"/>
      <c r="B237" s="308"/>
      <c r="C237" s="58" t="s">
        <v>727</v>
      </c>
      <c r="D237" s="60">
        <v>3104</v>
      </c>
      <c r="E237" s="55" t="s">
        <v>728</v>
      </c>
      <c r="F237" s="55" t="s">
        <v>420</v>
      </c>
      <c r="G237" s="56" t="s">
        <v>43</v>
      </c>
      <c r="H237" s="59" t="s">
        <v>25</v>
      </c>
      <c r="I237" s="57">
        <v>1</v>
      </c>
      <c r="J237" s="57">
        <v>1</v>
      </c>
      <c r="K237" s="141">
        <f>2620</f>
        <v>2620</v>
      </c>
      <c r="L237" s="141">
        <f t="shared" si="27"/>
        <v>2620</v>
      </c>
      <c r="M237" s="65" t="s">
        <v>405</v>
      </c>
      <c r="N237" s="69" t="s">
        <v>44</v>
      </c>
      <c r="O237" s="69">
        <v>96</v>
      </c>
      <c r="P237" s="168">
        <f t="shared" si="28"/>
        <v>52.399999999999991</v>
      </c>
      <c r="Q237" s="68" t="s">
        <v>28</v>
      </c>
      <c r="R237" s="68">
        <v>4800</v>
      </c>
      <c r="S237" s="141">
        <f t="shared" si="29"/>
        <v>0.54583333333333328</v>
      </c>
      <c r="T237" s="185" t="str">
        <f t="shared" si="30"/>
        <v>多功能盒（R款1000μL移液吸头）：货号（3104）：ADR1000RS，多功能1000ul无菌盒装，96个/盒，10盒/中盒，5中盒/箱；52.4元/盒</v>
      </c>
      <c r="U237" s="222"/>
      <c r="V237" s="223"/>
      <c r="W237" s="223"/>
      <c r="X237" s="224"/>
      <c r="Y237" s="163"/>
      <c r="Z237" s="73" t="s">
        <v>729</v>
      </c>
      <c r="AA237" s="141" t="s">
        <v>4588</v>
      </c>
      <c r="AB237" s="141" t="s">
        <v>4592</v>
      </c>
      <c r="AC237" s="141" t="s">
        <v>4589</v>
      </c>
      <c r="AD237" s="186" t="s">
        <v>4597</v>
      </c>
      <c r="AE237" s="186" t="s">
        <v>4594</v>
      </c>
      <c r="AF237" s="186" t="s">
        <v>4595</v>
      </c>
      <c r="AG237" s="186" t="s">
        <v>4596</v>
      </c>
    </row>
    <row r="238" spans="1:33" ht="30" customHeight="1">
      <c r="A238" s="267"/>
      <c r="B238" s="308"/>
      <c r="C238" s="58" t="str">
        <f t="shared" si="35"/>
        <v>多功能盒（R款1000μL移液吸头）</v>
      </c>
      <c r="D238" s="60">
        <v>3105</v>
      </c>
      <c r="E238" s="55" t="s">
        <v>730</v>
      </c>
      <c r="F238" s="55" t="s">
        <v>423</v>
      </c>
      <c r="G238" s="56" t="s">
        <v>43</v>
      </c>
      <c r="H238" s="59" t="s">
        <v>25</v>
      </c>
      <c r="I238" s="57">
        <v>1</v>
      </c>
      <c r="J238" s="57">
        <v>1</v>
      </c>
      <c r="K238" s="141">
        <f>2820</f>
        <v>2820</v>
      </c>
      <c r="L238" s="141">
        <f t="shared" si="27"/>
        <v>2820</v>
      </c>
      <c r="M238" s="65" t="s">
        <v>405</v>
      </c>
      <c r="N238" s="69" t="s">
        <v>44</v>
      </c>
      <c r="O238" s="69">
        <v>96</v>
      </c>
      <c r="P238" s="168">
        <f t="shared" si="28"/>
        <v>56.400000000000006</v>
      </c>
      <c r="Q238" s="68" t="s">
        <v>28</v>
      </c>
      <c r="R238" s="68">
        <v>4800</v>
      </c>
      <c r="S238" s="141">
        <f t="shared" si="29"/>
        <v>0.58750000000000002</v>
      </c>
      <c r="T238" s="185" t="str">
        <f t="shared" si="30"/>
        <v>多功能盒（R款1000μL移液吸头）：货号（3105）：ADR1000RFS，多功能1000ul无菌滤芯盒装，96个/盒，10盒/中盒，5中盒/箱；56.4元/盒</v>
      </c>
      <c r="U238" s="222"/>
      <c r="V238" s="223"/>
      <c r="W238" s="223"/>
      <c r="X238" s="224"/>
      <c r="Y238" s="163"/>
      <c r="Z238" s="73" t="s">
        <v>731</v>
      </c>
      <c r="AA238" s="141" t="s">
        <v>4588</v>
      </c>
      <c r="AB238" s="141" t="s">
        <v>4592</v>
      </c>
      <c r="AC238" s="141" t="s">
        <v>4589</v>
      </c>
      <c r="AD238" s="186" t="s">
        <v>4597</v>
      </c>
      <c r="AE238" s="186" t="s">
        <v>4594</v>
      </c>
      <c r="AF238" s="186" t="s">
        <v>4595</v>
      </c>
      <c r="AG238" s="186" t="s">
        <v>4596</v>
      </c>
    </row>
    <row r="239" spans="1:33" ht="30" customHeight="1">
      <c r="A239" s="267"/>
      <c r="B239" s="308"/>
      <c r="C239" s="58" t="str">
        <f t="shared" si="35"/>
        <v>多功能盒（R款1000μL移液吸头）</v>
      </c>
      <c r="D239" s="60">
        <v>3106</v>
      </c>
      <c r="E239" s="55" t="s">
        <v>732</v>
      </c>
      <c r="F239" s="55" t="s">
        <v>426</v>
      </c>
      <c r="G239" s="56" t="s">
        <v>43</v>
      </c>
      <c r="H239" s="59" t="s">
        <v>25</v>
      </c>
      <c r="I239" s="57">
        <v>1</v>
      </c>
      <c r="J239" s="57">
        <v>1</v>
      </c>
      <c r="K239" s="141">
        <f>2820</f>
        <v>2820</v>
      </c>
      <c r="L239" s="141">
        <f t="shared" si="27"/>
        <v>2820</v>
      </c>
      <c r="M239" s="65" t="s">
        <v>405</v>
      </c>
      <c r="N239" s="69" t="s">
        <v>44</v>
      </c>
      <c r="O239" s="69">
        <v>96</v>
      </c>
      <c r="P239" s="168">
        <f t="shared" si="28"/>
        <v>56.400000000000006</v>
      </c>
      <c r="Q239" s="68" t="s">
        <v>28</v>
      </c>
      <c r="R239" s="68">
        <v>4800</v>
      </c>
      <c r="S239" s="141">
        <f t="shared" si="29"/>
        <v>0.58750000000000002</v>
      </c>
      <c r="T239" s="185" t="str">
        <f t="shared" si="30"/>
        <v>多功能盒（R款1000μL移液吸头）：货号（3106）：ADR1000RLS，多功能1000ul无菌低吸附盒装，96个/盒，10盒/中盒，5中盒/箱；56.4元/盒</v>
      </c>
      <c r="U239" s="222"/>
      <c r="V239" s="223"/>
      <c r="W239" s="223"/>
      <c r="X239" s="224"/>
      <c r="Y239" s="163"/>
      <c r="Z239" s="73" t="s">
        <v>733</v>
      </c>
      <c r="AA239" s="141" t="s">
        <v>4588</v>
      </c>
      <c r="AB239" s="141" t="s">
        <v>4592</v>
      </c>
      <c r="AC239" s="141" t="s">
        <v>4589</v>
      </c>
      <c r="AD239" s="186" t="s">
        <v>4597</v>
      </c>
      <c r="AE239" s="186" t="s">
        <v>4594</v>
      </c>
      <c r="AF239" s="186" t="s">
        <v>4595</v>
      </c>
      <c r="AG239" s="186" t="s">
        <v>4596</v>
      </c>
    </row>
    <row r="240" spans="1:33" ht="30" customHeight="1">
      <c r="A240" s="267"/>
      <c r="B240" s="308"/>
      <c r="C240" s="58" t="str">
        <f t="shared" si="35"/>
        <v>多功能盒（R款1000μL移液吸头）</v>
      </c>
      <c r="D240" s="60">
        <v>3107</v>
      </c>
      <c r="E240" s="55" t="s">
        <v>734</v>
      </c>
      <c r="F240" s="55" t="s">
        <v>429</v>
      </c>
      <c r="G240" s="56" t="s">
        <v>43</v>
      </c>
      <c r="H240" s="59" t="s">
        <v>25</v>
      </c>
      <c r="I240" s="57">
        <v>1</v>
      </c>
      <c r="J240" s="57">
        <v>1</v>
      </c>
      <c r="K240" s="141">
        <f>3020</f>
        <v>3020</v>
      </c>
      <c r="L240" s="141">
        <f t="shared" si="27"/>
        <v>3020</v>
      </c>
      <c r="M240" s="65" t="s">
        <v>405</v>
      </c>
      <c r="N240" s="69" t="s">
        <v>44</v>
      </c>
      <c r="O240" s="69">
        <v>96</v>
      </c>
      <c r="P240" s="168">
        <f t="shared" si="28"/>
        <v>60.4</v>
      </c>
      <c r="Q240" s="68" t="s">
        <v>28</v>
      </c>
      <c r="R240" s="68">
        <v>4800</v>
      </c>
      <c r="S240" s="141">
        <f t="shared" si="29"/>
        <v>0.62916666666666665</v>
      </c>
      <c r="T240" s="185" t="str">
        <f t="shared" si="30"/>
        <v>多功能盒（R款1000μL移液吸头）：货号（3107）：ADR1000RLFS，多功能1000ul无菌滤芯低吸附盒装，96个/盒，10盒/中盒，5中盒/箱；60.4元/盒</v>
      </c>
      <c r="U240" s="222"/>
      <c r="V240" s="223"/>
      <c r="W240" s="223"/>
      <c r="X240" s="224"/>
      <c r="Y240" s="163"/>
      <c r="Z240" s="73" t="s">
        <v>735</v>
      </c>
      <c r="AA240" s="141" t="s">
        <v>4588</v>
      </c>
      <c r="AB240" s="141" t="s">
        <v>4592</v>
      </c>
      <c r="AC240" s="141" t="s">
        <v>4589</v>
      </c>
      <c r="AD240" s="186" t="s">
        <v>4597</v>
      </c>
      <c r="AE240" s="186" t="s">
        <v>4594</v>
      </c>
      <c r="AF240" s="186" t="s">
        <v>4595</v>
      </c>
      <c r="AG240" s="186" t="s">
        <v>4596</v>
      </c>
    </row>
    <row r="241" spans="1:33" ht="30" hidden="1" customHeight="1">
      <c r="A241" s="267"/>
      <c r="B241" s="308"/>
      <c r="C241" s="58" t="str">
        <f>C233</f>
        <v>R款1000μL移液吸头</v>
      </c>
      <c r="D241" s="54">
        <v>3114</v>
      </c>
      <c r="E241" s="159" t="s">
        <v>736</v>
      </c>
      <c r="F241" s="56" t="s">
        <v>737</v>
      </c>
      <c r="G241" s="56" t="s">
        <v>329</v>
      </c>
      <c r="H241" s="59" t="s">
        <v>25</v>
      </c>
      <c r="I241" s="57">
        <v>1</v>
      </c>
      <c r="J241" s="57">
        <v>1</v>
      </c>
      <c r="K241" s="141"/>
      <c r="L241" s="141">
        <f t="shared" si="27"/>
        <v>0</v>
      </c>
      <c r="M241" s="65" t="s">
        <v>405</v>
      </c>
      <c r="N241" s="69" t="s">
        <v>4649</v>
      </c>
      <c r="O241" s="69">
        <v>96</v>
      </c>
      <c r="P241" s="168">
        <f t="shared" si="28"/>
        <v>0</v>
      </c>
      <c r="Q241" s="68" t="s">
        <v>28</v>
      </c>
      <c r="R241" s="68">
        <v>9600</v>
      </c>
      <c r="S241" s="141">
        <f t="shared" si="29"/>
        <v>0</v>
      </c>
      <c r="T241" s="185" t="str">
        <f t="shared" si="30"/>
        <v>R款1000μL移液吸头：货号（3114）：ADR1000TLS，1000ul无菌低吸附叠装，96个/层，5层/盒，10盒/箱；0元/层</v>
      </c>
      <c r="U241" s="222"/>
      <c r="V241" s="223"/>
      <c r="W241" s="223"/>
      <c r="X241" s="224"/>
      <c r="Y241" s="163"/>
      <c r="Z241" s="73" t="s">
        <v>738</v>
      </c>
      <c r="AA241" s="141" t="s">
        <v>4588</v>
      </c>
      <c r="AB241" s="141" t="s">
        <v>4592</v>
      </c>
      <c r="AC241" s="141" t="s">
        <v>4589</v>
      </c>
      <c r="AD241" s="186" t="s">
        <v>4597</v>
      </c>
      <c r="AE241" s="186" t="s">
        <v>4594</v>
      </c>
      <c r="AF241" s="186" t="s">
        <v>4595</v>
      </c>
      <c r="AG241" s="186" t="s">
        <v>4596</v>
      </c>
    </row>
    <row r="242" spans="1:33" ht="30" hidden="1" customHeight="1">
      <c r="A242" s="267"/>
      <c r="B242" s="308"/>
      <c r="C242" s="58" t="str">
        <f t="shared" si="35"/>
        <v>R款1000μL移液吸头</v>
      </c>
      <c r="D242" s="61">
        <v>3116</v>
      </c>
      <c r="E242" s="159" t="s">
        <v>739</v>
      </c>
      <c r="F242" s="56" t="s">
        <v>740</v>
      </c>
      <c r="G242" s="56" t="s">
        <v>456</v>
      </c>
      <c r="H242" s="59" t="s">
        <v>25</v>
      </c>
      <c r="I242" s="57">
        <v>1</v>
      </c>
      <c r="J242" s="57">
        <v>1</v>
      </c>
      <c r="K242" s="141"/>
      <c r="L242" s="141">
        <f t="shared" si="27"/>
        <v>0</v>
      </c>
      <c r="M242" s="65" t="s">
        <v>405</v>
      </c>
      <c r="N242" s="69" t="s">
        <v>4649</v>
      </c>
      <c r="O242" s="69">
        <v>96</v>
      </c>
      <c r="P242" s="168">
        <f t="shared" si="28"/>
        <v>0</v>
      </c>
      <c r="Q242" s="68" t="s">
        <v>28</v>
      </c>
      <c r="R242" s="68">
        <v>4800</v>
      </c>
      <c r="S242" s="141">
        <f t="shared" si="29"/>
        <v>0</v>
      </c>
      <c r="T242" s="185" t="str">
        <f t="shared" si="30"/>
        <v>R款1000μL移液吸头：货号（3116）：ADR1000TP，塑封袋装，1000ul袋叠装，96个/层，5层/袋，10袋/箱；0元/层</v>
      </c>
      <c r="U242" s="222"/>
      <c r="V242" s="223"/>
      <c r="W242" s="223"/>
      <c r="X242" s="224"/>
      <c r="Y242" s="163"/>
      <c r="Z242" s="73" t="s">
        <v>738</v>
      </c>
      <c r="AA242" s="141" t="s">
        <v>4588</v>
      </c>
      <c r="AB242" s="141" t="s">
        <v>4592</v>
      </c>
      <c r="AC242" s="141" t="s">
        <v>4589</v>
      </c>
      <c r="AD242" s="186" t="s">
        <v>4597</v>
      </c>
      <c r="AE242" s="186" t="s">
        <v>4594</v>
      </c>
      <c r="AF242" s="186" t="s">
        <v>4595</v>
      </c>
      <c r="AG242" s="186" t="s">
        <v>4596</v>
      </c>
    </row>
    <row r="243" spans="1:33" ht="30" hidden="1" customHeight="1">
      <c r="A243" s="267"/>
      <c r="B243" s="308"/>
      <c r="C243" s="58" t="s">
        <v>741</v>
      </c>
      <c r="D243" s="54">
        <v>3200</v>
      </c>
      <c r="E243" s="159" t="s">
        <v>742</v>
      </c>
      <c r="F243" s="56" t="s">
        <v>744</v>
      </c>
      <c r="G243" s="56" t="s">
        <v>24</v>
      </c>
      <c r="H243" s="59" t="s">
        <v>25</v>
      </c>
      <c r="I243" s="57">
        <v>1</v>
      </c>
      <c r="J243" s="57">
        <v>1</v>
      </c>
      <c r="K243" s="141"/>
      <c r="L243" s="141">
        <f t="shared" si="27"/>
        <v>0</v>
      </c>
      <c r="M243" s="65" t="s">
        <v>743</v>
      </c>
      <c r="N243" s="66" t="s">
        <v>27</v>
      </c>
      <c r="O243" s="66">
        <v>1000</v>
      </c>
      <c r="P243" s="168">
        <f t="shared" si="28"/>
        <v>0</v>
      </c>
      <c r="Q243" s="68" t="s">
        <v>28</v>
      </c>
      <c r="R243" s="68">
        <v>5000</v>
      </c>
      <c r="S243" s="141">
        <f t="shared" si="29"/>
        <v>0</v>
      </c>
      <c r="T243" s="185" t="str">
        <f t="shared" si="30"/>
        <v>R款1200μL移液吸头：货号（3200）：ADR1200B，1200ul袋装，  1000个/袋，5袋/箱；0元/袋</v>
      </c>
      <c r="U243" s="222"/>
      <c r="V243" s="223"/>
      <c r="W243" s="223"/>
      <c r="X243" s="224"/>
      <c r="Y243" s="163"/>
      <c r="Z243" s="73" t="s">
        <v>745</v>
      </c>
      <c r="AA243" s="141" t="s">
        <v>4588</v>
      </c>
      <c r="AB243" s="141" t="s">
        <v>4592</v>
      </c>
      <c r="AC243" s="141" t="s">
        <v>4589</v>
      </c>
      <c r="AD243" s="186" t="s">
        <v>4597</v>
      </c>
      <c r="AE243" s="186" t="s">
        <v>4594</v>
      </c>
      <c r="AF243" s="186" t="s">
        <v>4595</v>
      </c>
      <c r="AG243" s="186" t="s">
        <v>4596</v>
      </c>
    </row>
    <row r="244" spans="1:33" ht="30" hidden="1" customHeight="1">
      <c r="A244" s="267"/>
      <c r="B244" s="308"/>
      <c r="C244" s="58" t="s">
        <v>741</v>
      </c>
      <c r="D244" s="54">
        <v>3201</v>
      </c>
      <c r="E244" s="159" t="s">
        <v>746</v>
      </c>
      <c r="F244" s="56" t="s">
        <v>747</v>
      </c>
      <c r="G244" s="56" t="s">
        <v>24</v>
      </c>
      <c r="H244" s="59" t="s">
        <v>25</v>
      </c>
      <c r="I244" s="57">
        <v>1</v>
      </c>
      <c r="J244" s="57">
        <v>1</v>
      </c>
      <c r="K244" s="141"/>
      <c r="L244" s="141">
        <f t="shared" si="27"/>
        <v>0</v>
      </c>
      <c r="M244" s="65" t="s">
        <v>743</v>
      </c>
      <c r="N244" s="66" t="s">
        <v>27</v>
      </c>
      <c r="O244" s="66">
        <v>1000</v>
      </c>
      <c r="P244" s="168">
        <f t="shared" si="28"/>
        <v>0</v>
      </c>
      <c r="Q244" s="68" t="s">
        <v>28</v>
      </c>
      <c r="R244" s="68">
        <v>5000</v>
      </c>
      <c r="S244" s="141">
        <f t="shared" si="29"/>
        <v>0</v>
      </c>
      <c r="T244" s="185" t="str">
        <f t="shared" si="30"/>
        <v>R款1200μL移液吸头：货号（3201）：ADR1200BF，1200ul滤芯袋装，  1000个/袋，5袋/箱；0元/袋</v>
      </c>
      <c r="U244" s="222"/>
      <c r="V244" s="223"/>
      <c r="W244" s="223"/>
      <c r="X244" s="224"/>
      <c r="Y244" s="163"/>
      <c r="Z244" s="73" t="s">
        <v>748</v>
      </c>
      <c r="AA244" s="141" t="s">
        <v>4588</v>
      </c>
      <c r="AB244" s="141" t="s">
        <v>4592</v>
      </c>
      <c r="AC244" s="141" t="s">
        <v>4589</v>
      </c>
      <c r="AD244" s="186" t="s">
        <v>4597</v>
      </c>
      <c r="AE244" s="186" t="s">
        <v>4594</v>
      </c>
      <c r="AF244" s="186" t="s">
        <v>4595</v>
      </c>
      <c r="AG244" s="186" t="s">
        <v>4596</v>
      </c>
    </row>
    <row r="245" spans="1:33" ht="30" hidden="1" customHeight="1">
      <c r="A245" s="267"/>
      <c r="B245" s="308"/>
      <c r="C245" s="58" t="s">
        <v>741</v>
      </c>
      <c r="D245" s="54">
        <v>3202</v>
      </c>
      <c r="E245" s="159" t="s">
        <v>749</v>
      </c>
      <c r="F245" s="56" t="s">
        <v>750</v>
      </c>
      <c r="G245" s="56" t="s">
        <v>24</v>
      </c>
      <c r="H245" s="59" t="s">
        <v>25</v>
      </c>
      <c r="I245" s="57">
        <v>1</v>
      </c>
      <c r="J245" s="57">
        <v>1</v>
      </c>
      <c r="K245" s="141"/>
      <c r="L245" s="141">
        <f t="shared" si="27"/>
        <v>0</v>
      </c>
      <c r="M245" s="65" t="s">
        <v>743</v>
      </c>
      <c r="N245" s="66" t="s">
        <v>27</v>
      </c>
      <c r="O245" s="66">
        <v>1000</v>
      </c>
      <c r="P245" s="168">
        <f t="shared" si="28"/>
        <v>0</v>
      </c>
      <c r="Q245" s="68" t="s">
        <v>28</v>
      </c>
      <c r="R245" s="68">
        <v>5000</v>
      </c>
      <c r="S245" s="141">
        <f t="shared" si="29"/>
        <v>0</v>
      </c>
      <c r="T245" s="185" t="str">
        <f t="shared" si="30"/>
        <v>R款1200μL移液吸头：货号（3202）：ADR1200BL，1200ul低吸附袋装，  1000个/袋，5袋/箱；0元/袋</v>
      </c>
      <c r="U245" s="222"/>
      <c r="V245" s="223"/>
      <c r="W245" s="223"/>
      <c r="X245" s="224"/>
      <c r="Y245" s="163"/>
      <c r="Z245" s="73" t="s">
        <v>751</v>
      </c>
      <c r="AA245" s="141" t="s">
        <v>4588</v>
      </c>
      <c r="AB245" s="141" t="s">
        <v>4592</v>
      </c>
      <c r="AC245" s="141" t="s">
        <v>4589</v>
      </c>
      <c r="AD245" s="186" t="s">
        <v>4597</v>
      </c>
      <c r="AE245" s="186" t="s">
        <v>4594</v>
      </c>
      <c r="AF245" s="186" t="s">
        <v>4595</v>
      </c>
      <c r="AG245" s="186" t="s">
        <v>4596</v>
      </c>
    </row>
    <row r="246" spans="1:33" ht="30" hidden="1" customHeight="1">
      <c r="A246" s="267"/>
      <c r="B246" s="308"/>
      <c r="C246" s="58" t="str">
        <f t="shared" ref="C246" si="36">C245</f>
        <v>R款1200μL移液吸头</v>
      </c>
      <c r="D246" s="54">
        <v>3203</v>
      </c>
      <c r="E246" s="159" t="s">
        <v>752</v>
      </c>
      <c r="F246" s="56" t="s">
        <v>753</v>
      </c>
      <c r="G246" s="56" t="s">
        <v>24</v>
      </c>
      <c r="H246" s="59" t="s">
        <v>25</v>
      </c>
      <c r="I246" s="57">
        <v>1</v>
      </c>
      <c r="J246" s="57">
        <v>1</v>
      </c>
      <c r="K246" s="141"/>
      <c r="L246" s="141">
        <f t="shared" si="27"/>
        <v>0</v>
      </c>
      <c r="M246" s="65" t="s">
        <v>743</v>
      </c>
      <c r="N246" s="66" t="s">
        <v>27</v>
      </c>
      <c r="O246" s="66">
        <v>1000</v>
      </c>
      <c r="P246" s="168">
        <f t="shared" si="28"/>
        <v>0</v>
      </c>
      <c r="Q246" s="68" t="s">
        <v>28</v>
      </c>
      <c r="R246" s="68">
        <v>5000</v>
      </c>
      <c r="S246" s="141">
        <f t="shared" si="29"/>
        <v>0</v>
      </c>
      <c r="T246" s="185" t="str">
        <f t="shared" si="30"/>
        <v>R款1200μL移液吸头：货号（3203）：ADR1200BLF，1200ul滤芯低吸附袋装，  1000个/袋，5袋/箱；0元/袋</v>
      </c>
      <c r="U246" s="222"/>
      <c r="V246" s="223"/>
      <c r="W246" s="223"/>
      <c r="X246" s="224"/>
      <c r="Y246" s="163"/>
      <c r="Z246" s="73" t="s">
        <v>754</v>
      </c>
      <c r="AA246" s="141" t="s">
        <v>4588</v>
      </c>
      <c r="AB246" s="141" t="s">
        <v>4592</v>
      </c>
      <c r="AC246" s="141" t="s">
        <v>4589</v>
      </c>
      <c r="AD246" s="186" t="s">
        <v>4597</v>
      </c>
      <c r="AE246" s="186" t="s">
        <v>4594</v>
      </c>
      <c r="AF246" s="186" t="s">
        <v>4595</v>
      </c>
      <c r="AG246" s="186" t="s">
        <v>4596</v>
      </c>
    </row>
    <row r="247" spans="1:33" ht="30" hidden="1" customHeight="1">
      <c r="A247" s="267"/>
      <c r="B247" s="308"/>
      <c r="C247" s="58" t="s">
        <v>755</v>
      </c>
      <c r="D247" s="60">
        <v>3204</v>
      </c>
      <c r="E247" s="159" t="s">
        <v>756</v>
      </c>
      <c r="F247" s="56" t="s">
        <v>757</v>
      </c>
      <c r="G247" s="56" t="s">
        <v>43</v>
      </c>
      <c r="H247" s="59" t="s">
        <v>25</v>
      </c>
      <c r="I247" s="57">
        <v>1</v>
      </c>
      <c r="J247" s="57">
        <v>1</v>
      </c>
      <c r="K247" s="141"/>
      <c r="L247" s="141">
        <f t="shared" si="27"/>
        <v>0</v>
      </c>
      <c r="M247" s="65" t="s">
        <v>743</v>
      </c>
      <c r="N247" s="69" t="s">
        <v>44</v>
      </c>
      <c r="O247" s="69">
        <v>96</v>
      </c>
      <c r="P247" s="168">
        <f t="shared" si="28"/>
        <v>0</v>
      </c>
      <c r="Q247" s="68" t="s">
        <v>28</v>
      </c>
      <c r="R247" s="68">
        <v>4800</v>
      </c>
      <c r="S247" s="141">
        <f t="shared" si="29"/>
        <v>0</v>
      </c>
      <c r="T247" s="185" t="str">
        <f t="shared" si="30"/>
        <v>多功能盒（R款1200μL移液吸头）：货号（3204）：ADR1200RS，多功能1200ul无菌盒装，96个/盒，10盒/中盒，5中盒/箱；0元/盒</v>
      </c>
      <c r="U247" s="222"/>
      <c r="V247" s="223"/>
      <c r="W247" s="223"/>
      <c r="X247" s="224"/>
      <c r="Y247" s="163"/>
      <c r="Z247" s="73" t="s">
        <v>758</v>
      </c>
      <c r="AA247" s="141" t="s">
        <v>4588</v>
      </c>
      <c r="AB247" s="141" t="s">
        <v>4592</v>
      </c>
      <c r="AC247" s="141" t="s">
        <v>4589</v>
      </c>
      <c r="AD247" s="186" t="s">
        <v>4597</v>
      </c>
      <c r="AE247" s="186" t="s">
        <v>4594</v>
      </c>
      <c r="AF247" s="186" t="s">
        <v>4595</v>
      </c>
      <c r="AG247" s="186" t="s">
        <v>4596</v>
      </c>
    </row>
    <row r="248" spans="1:33" ht="30" hidden="1" customHeight="1">
      <c r="A248" s="267"/>
      <c r="B248" s="308"/>
      <c r="C248" s="58" t="s">
        <v>755</v>
      </c>
      <c r="D248" s="60">
        <v>3205</v>
      </c>
      <c r="E248" s="159" t="s">
        <v>759</v>
      </c>
      <c r="F248" s="56" t="s">
        <v>760</v>
      </c>
      <c r="G248" s="56" t="s">
        <v>43</v>
      </c>
      <c r="H248" s="59" t="s">
        <v>25</v>
      </c>
      <c r="I248" s="57">
        <v>1</v>
      </c>
      <c r="J248" s="57">
        <v>1</v>
      </c>
      <c r="K248" s="141"/>
      <c r="L248" s="141">
        <f t="shared" si="27"/>
        <v>0</v>
      </c>
      <c r="M248" s="65" t="s">
        <v>743</v>
      </c>
      <c r="N248" s="69" t="s">
        <v>44</v>
      </c>
      <c r="O248" s="69">
        <v>96</v>
      </c>
      <c r="P248" s="168">
        <f t="shared" si="28"/>
        <v>0</v>
      </c>
      <c r="Q248" s="68" t="s">
        <v>28</v>
      </c>
      <c r="R248" s="68">
        <v>4800</v>
      </c>
      <c r="S248" s="141">
        <f t="shared" si="29"/>
        <v>0</v>
      </c>
      <c r="T248" s="185" t="str">
        <f t="shared" si="30"/>
        <v>多功能盒（R款1200μL移液吸头）：货号（3205）：ADR1200RFS，多功能1200ul无菌滤芯盒装，96个/盒，10盒/中盒，5中盒/箱；0元/盒</v>
      </c>
      <c r="U248" s="222"/>
      <c r="V248" s="223"/>
      <c r="W248" s="223"/>
      <c r="X248" s="224"/>
      <c r="Y248" s="163"/>
      <c r="Z248" s="73" t="s">
        <v>761</v>
      </c>
      <c r="AA248" s="141" t="s">
        <v>4588</v>
      </c>
      <c r="AB248" s="141" t="s">
        <v>4592</v>
      </c>
      <c r="AC248" s="141" t="s">
        <v>4589</v>
      </c>
      <c r="AD248" s="186" t="s">
        <v>4597</v>
      </c>
      <c r="AE248" s="186" t="s">
        <v>4594</v>
      </c>
      <c r="AF248" s="186" t="s">
        <v>4595</v>
      </c>
      <c r="AG248" s="186" t="s">
        <v>4596</v>
      </c>
    </row>
    <row r="249" spans="1:33" ht="30" hidden="1" customHeight="1">
      <c r="A249" s="267"/>
      <c r="B249" s="308"/>
      <c r="C249" s="58" t="str">
        <f>C247</f>
        <v>多功能盒（R款1200μL移液吸头）</v>
      </c>
      <c r="D249" s="60">
        <v>3206</v>
      </c>
      <c r="E249" s="159" t="s">
        <v>762</v>
      </c>
      <c r="F249" s="56" t="s">
        <v>763</v>
      </c>
      <c r="G249" s="56" t="s">
        <v>43</v>
      </c>
      <c r="H249" s="59" t="s">
        <v>25</v>
      </c>
      <c r="I249" s="57">
        <v>1</v>
      </c>
      <c r="J249" s="57">
        <v>1</v>
      </c>
      <c r="K249" s="141"/>
      <c r="L249" s="141">
        <f t="shared" si="27"/>
        <v>0</v>
      </c>
      <c r="M249" s="65" t="s">
        <v>743</v>
      </c>
      <c r="N249" s="69" t="s">
        <v>44</v>
      </c>
      <c r="O249" s="69">
        <v>96</v>
      </c>
      <c r="P249" s="168">
        <f t="shared" si="28"/>
        <v>0</v>
      </c>
      <c r="Q249" s="68" t="s">
        <v>28</v>
      </c>
      <c r="R249" s="68">
        <v>4800</v>
      </c>
      <c r="S249" s="141">
        <f t="shared" si="29"/>
        <v>0</v>
      </c>
      <c r="T249" s="185" t="str">
        <f t="shared" si="30"/>
        <v>多功能盒（R款1200μL移液吸头）：货号（3206）：ADR1200RLS，多功能1200ul无菌低吸附盒装，96个/盒，10盒/中盒，5中盒/箱；0元/盒</v>
      </c>
      <c r="U249" s="222"/>
      <c r="V249" s="223"/>
      <c r="W249" s="223"/>
      <c r="X249" s="224"/>
      <c r="Y249" s="163"/>
      <c r="Z249" s="73" t="s">
        <v>764</v>
      </c>
      <c r="AA249" s="141" t="s">
        <v>4588</v>
      </c>
      <c r="AB249" s="141" t="s">
        <v>4592</v>
      </c>
      <c r="AC249" s="141" t="s">
        <v>4589</v>
      </c>
      <c r="AD249" s="186" t="s">
        <v>4597</v>
      </c>
      <c r="AE249" s="186" t="s">
        <v>4594</v>
      </c>
      <c r="AF249" s="186" t="s">
        <v>4595</v>
      </c>
      <c r="AG249" s="186" t="s">
        <v>4596</v>
      </c>
    </row>
    <row r="250" spans="1:33" ht="30" hidden="1" customHeight="1">
      <c r="A250" s="267"/>
      <c r="B250" s="308"/>
      <c r="C250" s="58" t="str">
        <f>C248</f>
        <v>多功能盒（R款1200μL移液吸头）</v>
      </c>
      <c r="D250" s="60">
        <v>3207</v>
      </c>
      <c r="E250" s="159" t="s">
        <v>765</v>
      </c>
      <c r="F250" s="56" t="s">
        <v>766</v>
      </c>
      <c r="G250" s="56" t="s">
        <v>43</v>
      </c>
      <c r="H250" s="59" t="s">
        <v>25</v>
      </c>
      <c r="I250" s="57">
        <v>1</v>
      </c>
      <c r="J250" s="57">
        <v>1</v>
      </c>
      <c r="K250" s="141"/>
      <c r="L250" s="141">
        <f t="shared" si="27"/>
        <v>0</v>
      </c>
      <c r="M250" s="65" t="s">
        <v>743</v>
      </c>
      <c r="N250" s="69" t="s">
        <v>44</v>
      </c>
      <c r="O250" s="69">
        <v>96</v>
      </c>
      <c r="P250" s="168">
        <f t="shared" si="28"/>
        <v>0</v>
      </c>
      <c r="Q250" s="68" t="s">
        <v>28</v>
      </c>
      <c r="R250" s="68">
        <v>4800</v>
      </c>
      <c r="S250" s="141">
        <f t="shared" si="29"/>
        <v>0</v>
      </c>
      <c r="T250" s="185" t="str">
        <f t="shared" si="30"/>
        <v>多功能盒（R款1200μL移液吸头）：货号（3207）：ADR1200RLFS，多功能1200ul无菌滤芯低吸附盒装，96个/盒，10盒/中盒，5中盒/箱；0元/盒</v>
      </c>
      <c r="U250" s="222"/>
      <c r="V250" s="223"/>
      <c r="W250" s="223"/>
      <c r="X250" s="224"/>
      <c r="Y250" s="163"/>
      <c r="Z250" s="73" t="s">
        <v>767</v>
      </c>
      <c r="AA250" s="141" t="s">
        <v>4588</v>
      </c>
      <c r="AB250" s="141" t="s">
        <v>4592</v>
      </c>
      <c r="AC250" s="141" t="s">
        <v>4589</v>
      </c>
      <c r="AD250" s="186" t="s">
        <v>4597</v>
      </c>
      <c r="AE250" s="186" t="s">
        <v>4594</v>
      </c>
      <c r="AF250" s="186" t="s">
        <v>4595</v>
      </c>
      <c r="AG250" s="186" t="s">
        <v>4596</v>
      </c>
    </row>
    <row r="251" spans="1:33" ht="30" hidden="1" customHeight="1">
      <c r="A251" s="267"/>
      <c r="B251" s="308"/>
      <c r="C251" s="58" t="str">
        <f>C243</f>
        <v>R款1200μL移液吸头</v>
      </c>
      <c r="D251" s="54">
        <v>3214</v>
      </c>
      <c r="E251" s="159" t="s">
        <v>768</v>
      </c>
      <c r="F251" s="56" t="s">
        <v>769</v>
      </c>
      <c r="G251" s="56" t="s">
        <v>329</v>
      </c>
      <c r="H251" s="59" t="s">
        <v>25</v>
      </c>
      <c r="I251" s="57">
        <v>1</v>
      </c>
      <c r="J251" s="57">
        <v>1</v>
      </c>
      <c r="K251" s="141"/>
      <c r="L251" s="141">
        <f t="shared" si="27"/>
        <v>0</v>
      </c>
      <c r="M251" s="65" t="s">
        <v>743</v>
      </c>
      <c r="N251" s="69" t="s">
        <v>4649</v>
      </c>
      <c r="O251" s="69">
        <v>96</v>
      </c>
      <c r="P251" s="168">
        <f t="shared" si="28"/>
        <v>0</v>
      </c>
      <c r="Q251" s="68" t="s">
        <v>28</v>
      </c>
      <c r="R251" s="68">
        <v>4800</v>
      </c>
      <c r="S251" s="141">
        <f t="shared" si="29"/>
        <v>0</v>
      </c>
      <c r="T251" s="185" t="str">
        <f t="shared" si="30"/>
        <v>R款1200μL移液吸头：货号（3214）：ADR1200TLS，1200ul无菌低吸附叠装，96个/层，5层/盒，10盒/箱；0元/层</v>
      </c>
      <c r="U251" s="225"/>
      <c r="V251" s="226"/>
      <c r="W251" s="226"/>
      <c r="X251" s="227"/>
      <c r="Y251" s="174"/>
      <c r="Z251" s="73" t="s">
        <v>770</v>
      </c>
      <c r="AA251" s="141" t="s">
        <v>4588</v>
      </c>
      <c r="AB251" s="141" t="s">
        <v>4592</v>
      </c>
      <c r="AC251" s="141" t="s">
        <v>4589</v>
      </c>
      <c r="AD251" s="186" t="s">
        <v>4597</v>
      </c>
      <c r="AE251" s="186" t="s">
        <v>4594</v>
      </c>
      <c r="AF251" s="186" t="s">
        <v>4595</v>
      </c>
      <c r="AG251" s="186" t="s">
        <v>4596</v>
      </c>
    </row>
    <row r="252" spans="1:33" ht="30" hidden="1" customHeight="1">
      <c r="A252" s="268"/>
      <c r="B252" s="308"/>
      <c r="C252" s="58" t="str">
        <f>C243</f>
        <v>R款1200μL移液吸头</v>
      </c>
      <c r="D252" s="61">
        <v>3216</v>
      </c>
      <c r="E252" s="159" t="s">
        <v>771</v>
      </c>
      <c r="F252" s="56" t="s">
        <v>769</v>
      </c>
      <c r="G252" s="56" t="s">
        <v>456</v>
      </c>
      <c r="H252" s="59" t="s">
        <v>25</v>
      </c>
      <c r="I252" s="57">
        <v>1</v>
      </c>
      <c r="J252" s="57">
        <v>1</v>
      </c>
      <c r="K252" s="141"/>
      <c r="L252" s="141">
        <f t="shared" si="27"/>
        <v>0</v>
      </c>
      <c r="M252" s="65" t="s">
        <v>743</v>
      </c>
      <c r="N252" s="69" t="s">
        <v>4649</v>
      </c>
      <c r="O252" s="69">
        <v>96</v>
      </c>
      <c r="P252" s="168">
        <f t="shared" si="28"/>
        <v>0</v>
      </c>
      <c r="Q252" s="68" t="s">
        <v>28</v>
      </c>
      <c r="R252" s="68">
        <v>4800</v>
      </c>
      <c r="S252" s="141">
        <f t="shared" si="29"/>
        <v>0</v>
      </c>
      <c r="T252" s="185" t="str">
        <f t="shared" si="30"/>
        <v>R款1200μL移液吸头：货号（3216）：ADR1200TP，1200ul无菌低吸附叠装，96个/层，5层/袋，10袋/箱；0元/层</v>
      </c>
      <c r="U252" s="75"/>
      <c r="V252" s="74"/>
      <c r="W252" s="74"/>
      <c r="X252" s="74"/>
      <c r="Y252" s="74"/>
      <c r="Z252" s="73" t="s">
        <v>770</v>
      </c>
      <c r="AA252" s="141" t="s">
        <v>4588</v>
      </c>
      <c r="AB252" s="141" t="s">
        <v>4592</v>
      </c>
      <c r="AC252" s="141" t="s">
        <v>4589</v>
      </c>
      <c r="AD252" s="186" t="s">
        <v>4597</v>
      </c>
      <c r="AE252" s="186" t="s">
        <v>4594</v>
      </c>
      <c r="AF252" s="186" t="s">
        <v>4595</v>
      </c>
      <c r="AG252" s="186" t="s">
        <v>4596</v>
      </c>
    </row>
    <row r="253" spans="1:33" ht="30" hidden="1" customHeight="1">
      <c r="A253" s="269" t="s">
        <v>772</v>
      </c>
      <c r="B253" s="309" t="s">
        <v>773</v>
      </c>
      <c r="C253" s="58" t="s">
        <v>774</v>
      </c>
      <c r="D253" s="60">
        <v>3306</v>
      </c>
      <c r="E253" s="159" t="s">
        <v>775</v>
      </c>
      <c r="F253" s="56" t="s">
        <v>776</v>
      </c>
      <c r="G253" s="56" t="s">
        <v>43</v>
      </c>
      <c r="H253" s="59" t="s">
        <v>25</v>
      </c>
      <c r="I253" s="57">
        <v>1</v>
      </c>
      <c r="J253" s="57">
        <v>1</v>
      </c>
      <c r="K253" s="141"/>
      <c r="L253" s="141">
        <f t="shared" si="27"/>
        <v>0</v>
      </c>
      <c r="M253" s="65">
        <v>30</v>
      </c>
      <c r="N253" s="69" t="s">
        <v>44</v>
      </c>
      <c r="O253" s="69">
        <v>96</v>
      </c>
      <c r="P253" s="168">
        <f t="shared" si="28"/>
        <v>0</v>
      </c>
      <c r="Q253" s="68" t="s">
        <v>28</v>
      </c>
      <c r="R253" s="68">
        <v>4800</v>
      </c>
      <c r="S253" s="141">
        <f t="shared" si="29"/>
        <v>0</v>
      </c>
      <c r="T253" s="185" t="str">
        <f t="shared" si="30"/>
        <v>多功能盒（A款30μL移液吸头）：货号（3306）：ADA30RLS，多功能30ul无菌低吸附盒装，96个/盒，10盒/中盒，5中盒/箱；0元/盒</v>
      </c>
      <c r="U253" s="336" t="s">
        <v>778</v>
      </c>
      <c r="V253" s="337"/>
      <c r="W253" s="337"/>
      <c r="X253" s="338"/>
      <c r="Y253" s="182"/>
      <c r="Z253" s="73" t="s">
        <v>777</v>
      </c>
      <c r="AA253" s="141" t="s">
        <v>4588</v>
      </c>
      <c r="AB253" s="141" t="s">
        <v>4592</v>
      </c>
      <c r="AC253" s="141" t="s">
        <v>4589</v>
      </c>
      <c r="AD253" s="186" t="s">
        <v>4597</v>
      </c>
      <c r="AE253" s="186" t="s">
        <v>4594</v>
      </c>
      <c r="AF253" s="186" t="s">
        <v>4595</v>
      </c>
      <c r="AG253" s="186" t="s">
        <v>4596</v>
      </c>
    </row>
    <row r="254" spans="1:33" ht="30" hidden="1" customHeight="1">
      <c r="A254" s="269" t="str">
        <f t="shared" ref="A254:A314" si="37">A253</f>
        <v>自动化移液吸头</v>
      </c>
      <c r="B254" s="310"/>
      <c r="C254" s="58" t="str">
        <f t="shared" ref="C254" si="38">C253</f>
        <v>多功能盒（A款30μL移液吸头）</v>
      </c>
      <c r="D254" s="60">
        <v>3307</v>
      </c>
      <c r="E254" s="159" t="s">
        <v>779</v>
      </c>
      <c r="F254" s="56" t="s">
        <v>780</v>
      </c>
      <c r="G254" s="56" t="s">
        <v>43</v>
      </c>
      <c r="H254" s="59" t="s">
        <v>25</v>
      </c>
      <c r="I254" s="57">
        <v>1</v>
      </c>
      <c r="J254" s="57">
        <v>1</v>
      </c>
      <c r="K254" s="141"/>
      <c r="L254" s="141">
        <f t="shared" si="27"/>
        <v>0</v>
      </c>
      <c r="M254" s="65">
        <v>30</v>
      </c>
      <c r="N254" s="69" t="s">
        <v>44</v>
      </c>
      <c r="O254" s="69">
        <v>96</v>
      </c>
      <c r="P254" s="168">
        <f t="shared" si="28"/>
        <v>0</v>
      </c>
      <c r="Q254" s="68" t="s">
        <v>28</v>
      </c>
      <c r="R254" s="68">
        <v>4800</v>
      </c>
      <c r="S254" s="141">
        <f t="shared" si="29"/>
        <v>0</v>
      </c>
      <c r="T254" s="185" t="str">
        <f t="shared" si="30"/>
        <v>多功能盒（A款30μL移液吸头）：货号（3307）：ADA30RLFS，多功能30ul无菌滤芯低吸附盒装，96个/盒，10盒/中盒，5中盒/箱；0元/盒</v>
      </c>
      <c r="U254" s="336"/>
      <c r="V254" s="337"/>
      <c r="W254" s="337"/>
      <c r="X254" s="338"/>
      <c r="Y254" s="182"/>
      <c r="Z254" s="73" t="s">
        <v>781</v>
      </c>
      <c r="AA254" s="141" t="s">
        <v>4588</v>
      </c>
      <c r="AB254" s="141" t="s">
        <v>4592</v>
      </c>
      <c r="AC254" s="141" t="s">
        <v>4589</v>
      </c>
      <c r="AD254" s="186" t="s">
        <v>4597</v>
      </c>
      <c r="AE254" s="186" t="s">
        <v>4594</v>
      </c>
      <c r="AF254" s="186" t="s">
        <v>4595</v>
      </c>
      <c r="AG254" s="186" t="s">
        <v>4596</v>
      </c>
    </row>
    <row r="255" spans="1:33" ht="30" hidden="1" customHeight="1">
      <c r="A255" s="269" t="e">
        <f>#REF!</f>
        <v>#REF!</v>
      </c>
      <c r="B255" s="310"/>
      <c r="C255" s="58" t="s">
        <v>782</v>
      </c>
      <c r="D255" s="60">
        <v>3406</v>
      </c>
      <c r="E255" s="159" t="s">
        <v>783</v>
      </c>
      <c r="F255" s="56" t="s">
        <v>784</v>
      </c>
      <c r="G255" s="56" t="s">
        <v>141</v>
      </c>
      <c r="H255" s="59" t="s">
        <v>25</v>
      </c>
      <c r="I255" s="57">
        <v>1</v>
      </c>
      <c r="J255" s="57">
        <v>1</v>
      </c>
      <c r="K255" s="141"/>
      <c r="L255" s="141">
        <f t="shared" si="27"/>
        <v>0</v>
      </c>
      <c r="M255" s="65">
        <v>70</v>
      </c>
      <c r="N255" s="69" t="s">
        <v>44</v>
      </c>
      <c r="O255" s="69">
        <v>96</v>
      </c>
      <c r="P255" s="168">
        <f t="shared" si="28"/>
        <v>0</v>
      </c>
      <c r="Q255" s="68" t="s">
        <v>28</v>
      </c>
      <c r="R255" s="68">
        <v>6912</v>
      </c>
      <c r="S255" s="141">
        <f t="shared" si="29"/>
        <v>0</v>
      </c>
      <c r="T255" s="185" t="str">
        <f t="shared" si="30"/>
        <v>多功能盒（A款70μL移液吸头）：货号（3406）：ADA70RLS，多功能70ul无菌低吸附盒装，96个/盒，18盒/中盒，4中盒/箱；0元/盒</v>
      </c>
      <c r="U255" s="336"/>
      <c r="V255" s="337"/>
      <c r="W255" s="337"/>
      <c r="X255" s="338"/>
      <c r="Y255" s="182"/>
      <c r="Z255" s="73" t="s">
        <v>785</v>
      </c>
      <c r="AA255" s="141" t="s">
        <v>4588</v>
      </c>
      <c r="AB255" s="141" t="s">
        <v>4592</v>
      </c>
      <c r="AC255" s="141" t="s">
        <v>4589</v>
      </c>
      <c r="AD255" s="186" t="s">
        <v>4597</v>
      </c>
      <c r="AE255" s="186" t="s">
        <v>4594</v>
      </c>
      <c r="AF255" s="186" t="s">
        <v>4595</v>
      </c>
      <c r="AG255" s="186" t="s">
        <v>4596</v>
      </c>
    </row>
    <row r="256" spans="1:33" ht="30" hidden="1" customHeight="1">
      <c r="A256" s="269" t="e">
        <f t="shared" si="37"/>
        <v>#REF!</v>
      </c>
      <c r="B256" s="310"/>
      <c r="C256" s="58" t="str">
        <f t="shared" ref="C256" si="39">C255</f>
        <v>多功能盒（A款70μL移液吸头）</v>
      </c>
      <c r="D256" s="60">
        <v>3407</v>
      </c>
      <c r="E256" s="159" t="s">
        <v>786</v>
      </c>
      <c r="F256" s="56" t="s">
        <v>787</v>
      </c>
      <c r="G256" s="56" t="s">
        <v>141</v>
      </c>
      <c r="H256" s="59" t="s">
        <v>25</v>
      </c>
      <c r="I256" s="57">
        <v>1</v>
      </c>
      <c r="J256" s="57">
        <v>1</v>
      </c>
      <c r="K256" s="141"/>
      <c r="L256" s="141">
        <f t="shared" si="27"/>
        <v>0</v>
      </c>
      <c r="M256" s="65">
        <v>70</v>
      </c>
      <c r="N256" s="69" t="s">
        <v>44</v>
      </c>
      <c r="O256" s="69">
        <v>96</v>
      </c>
      <c r="P256" s="168">
        <f t="shared" si="28"/>
        <v>0</v>
      </c>
      <c r="Q256" s="68" t="s">
        <v>28</v>
      </c>
      <c r="R256" s="68">
        <v>6912</v>
      </c>
      <c r="S256" s="141">
        <f t="shared" si="29"/>
        <v>0</v>
      </c>
      <c r="T256" s="185" t="str">
        <f t="shared" si="30"/>
        <v>多功能盒（A款70μL移液吸头）：货号（3407）：ADA70RLFS，多功能70ul无菌滤芯低吸附盒装，96个/盒，18盒/中盒，4中盒/箱；0元/盒</v>
      </c>
      <c r="U256" s="336"/>
      <c r="V256" s="337"/>
      <c r="W256" s="337"/>
      <c r="X256" s="338"/>
      <c r="Y256" s="182"/>
      <c r="Z256" s="73" t="s">
        <v>788</v>
      </c>
      <c r="AA256" s="141" t="s">
        <v>4588</v>
      </c>
      <c r="AB256" s="141" t="s">
        <v>4592</v>
      </c>
      <c r="AC256" s="141" t="s">
        <v>4589</v>
      </c>
      <c r="AD256" s="186" t="s">
        <v>4597</v>
      </c>
      <c r="AE256" s="186" t="s">
        <v>4594</v>
      </c>
      <c r="AF256" s="186" t="s">
        <v>4595</v>
      </c>
      <c r="AG256" s="186" t="s">
        <v>4596</v>
      </c>
    </row>
    <row r="257" spans="1:33" ht="30" hidden="1" customHeight="1">
      <c r="A257" s="269" t="e">
        <f>#REF!</f>
        <v>#REF!</v>
      </c>
      <c r="B257" s="310"/>
      <c r="C257" s="58" t="s">
        <v>789</v>
      </c>
      <c r="D257" s="60">
        <v>3506</v>
      </c>
      <c r="E257" s="159" t="s">
        <v>790</v>
      </c>
      <c r="F257" s="56" t="s">
        <v>791</v>
      </c>
      <c r="G257" s="56" t="s">
        <v>141</v>
      </c>
      <c r="H257" s="59" t="s">
        <v>25</v>
      </c>
      <c r="I257" s="57">
        <v>1</v>
      </c>
      <c r="J257" s="57">
        <v>1</v>
      </c>
      <c r="K257" s="141"/>
      <c r="L257" s="141">
        <f t="shared" si="27"/>
        <v>0</v>
      </c>
      <c r="M257" s="65">
        <v>250</v>
      </c>
      <c r="N257" s="69" t="s">
        <v>44</v>
      </c>
      <c r="O257" s="69">
        <v>96</v>
      </c>
      <c r="P257" s="168">
        <f t="shared" si="28"/>
        <v>0</v>
      </c>
      <c r="Q257" s="68" t="s">
        <v>28</v>
      </c>
      <c r="R257" s="68">
        <v>6912</v>
      </c>
      <c r="S257" s="141">
        <f t="shared" si="29"/>
        <v>0</v>
      </c>
      <c r="T257" s="185" t="str">
        <f t="shared" si="30"/>
        <v>多功能盒（A款250μL移液吸头）：货号（3506）：ADA250RLS，多功能250ul无菌低吸附盒装，96个/盒，18盒/中盒，4中盒/箱；0元/盒</v>
      </c>
      <c r="U257" s="336"/>
      <c r="V257" s="337"/>
      <c r="W257" s="337"/>
      <c r="X257" s="338"/>
      <c r="Y257" s="182"/>
      <c r="Z257" s="73" t="s">
        <v>792</v>
      </c>
      <c r="AA257" s="141" t="s">
        <v>4588</v>
      </c>
      <c r="AB257" s="141" t="s">
        <v>4592</v>
      </c>
      <c r="AC257" s="141" t="s">
        <v>4589</v>
      </c>
      <c r="AD257" s="186" t="s">
        <v>4597</v>
      </c>
      <c r="AE257" s="186" t="s">
        <v>4594</v>
      </c>
      <c r="AF257" s="186" t="s">
        <v>4595</v>
      </c>
      <c r="AG257" s="186" t="s">
        <v>4596</v>
      </c>
    </row>
    <row r="258" spans="1:33" ht="30" hidden="1" customHeight="1">
      <c r="A258" s="269" t="e">
        <f t="shared" si="37"/>
        <v>#REF!</v>
      </c>
      <c r="B258" s="310"/>
      <c r="C258" s="58" t="str">
        <f t="shared" ref="C258" si="40">C257</f>
        <v>多功能盒（A款250μL移液吸头）</v>
      </c>
      <c r="D258" s="60">
        <v>3507</v>
      </c>
      <c r="E258" s="159" t="s">
        <v>793</v>
      </c>
      <c r="F258" s="56" t="s">
        <v>794</v>
      </c>
      <c r="G258" s="56" t="s">
        <v>141</v>
      </c>
      <c r="H258" s="59" t="s">
        <v>25</v>
      </c>
      <c r="I258" s="57">
        <v>1</v>
      </c>
      <c r="J258" s="57">
        <v>1</v>
      </c>
      <c r="K258" s="141"/>
      <c r="L258" s="141">
        <f t="shared" si="27"/>
        <v>0</v>
      </c>
      <c r="M258" s="65">
        <v>250</v>
      </c>
      <c r="N258" s="69" t="s">
        <v>44</v>
      </c>
      <c r="O258" s="69">
        <v>96</v>
      </c>
      <c r="P258" s="168">
        <f t="shared" si="28"/>
        <v>0</v>
      </c>
      <c r="Q258" s="68" t="s">
        <v>28</v>
      </c>
      <c r="R258" s="68">
        <v>6912</v>
      </c>
      <c r="S258" s="141">
        <f t="shared" si="29"/>
        <v>0</v>
      </c>
      <c r="T258" s="185" t="str">
        <f t="shared" si="30"/>
        <v>多功能盒（A款250μL移液吸头）：货号（3507）：ADA250RLFS，多功能250ul无菌滤芯低吸附盒装，96个/盒，18盒/中盒，4中盒/箱；0元/盒</v>
      </c>
      <c r="U258" s="336"/>
      <c r="V258" s="337"/>
      <c r="W258" s="337"/>
      <c r="X258" s="338"/>
      <c r="Y258" s="182"/>
      <c r="Z258" s="73" t="s">
        <v>795</v>
      </c>
      <c r="AA258" s="141" t="s">
        <v>4588</v>
      </c>
      <c r="AB258" s="141" t="s">
        <v>4592</v>
      </c>
      <c r="AC258" s="141" t="s">
        <v>4589</v>
      </c>
      <c r="AD258" s="186" t="s">
        <v>4597</v>
      </c>
      <c r="AE258" s="186" t="s">
        <v>4594</v>
      </c>
      <c r="AF258" s="186" t="s">
        <v>4595</v>
      </c>
      <c r="AG258" s="186" t="s">
        <v>4596</v>
      </c>
    </row>
    <row r="259" spans="1:33" ht="30" hidden="1" customHeight="1">
      <c r="A259" s="269" t="e">
        <f>#REF!</f>
        <v>#REF!</v>
      </c>
      <c r="B259" s="310"/>
      <c r="C259" s="58" t="s">
        <v>796</v>
      </c>
      <c r="D259" s="54">
        <v>3602</v>
      </c>
      <c r="E259" s="159" t="s">
        <v>797</v>
      </c>
      <c r="F259" s="56" t="s">
        <v>135</v>
      </c>
      <c r="G259" s="56" t="s">
        <v>24</v>
      </c>
      <c r="H259" s="59" t="s">
        <v>25</v>
      </c>
      <c r="I259" s="57">
        <v>1</v>
      </c>
      <c r="J259" s="57">
        <v>1</v>
      </c>
      <c r="K259" s="141"/>
      <c r="L259" s="141">
        <f t="shared" ref="L259:L322" si="41">K259*J259*I259</f>
        <v>0</v>
      </c>
      <c r="M259" s="65">
        <v>50</v>
      </c>
      <c r="N259" s="66" t="s">
        <v>27</v>
      </c>
      <c r="O259" s="66">
        <v>1000</v>
      </c>
      <c r="P259" s="168">
        <f t="shared" ref="P259:P322" si="42">K259/R259*O259*I259</f>
        <v>0</v>
      </c>
      <c r="Q259" s="68" t="s">
        <v>28</v>
      </c>
      <c r="R259" s="68">
        <v>5000</v>
      </c>
      <c r="S259" s="141">
        <f t="shared" ref="S259:S322" si="43">K259/R259*I259</f>
        <v>0</v>
      </c>
      <c r="T259" s="185" t="str">
        <f t="shared" ref="T259:T322" si="44">CONCATENATE(C259,AD259,AE259,AF259,D259,AG259,AD259,E259,AA259,F259,AA259,G259,AC259,P259,AB259,N259)</f>
        <v>B款50μL移液吸头：货号（3602）：ADB50BL，50ul低吸附袋装，  1000个/袋，5袋/箱；0元/袋</v>
      </c>
      <c r="U259" s="336" t="s">
        <v>799</v>
      </c>
      <c r="V259" s="337"/>
      <c r="W259" s="337"/>
      <c r="X259" s="338"/>
      <c r="Y259" s="182"/>
      <c r="Z259" s="73" t="s">
        <v>798</v>
      </c>
      <c r="AA259" s="141" t="s">
        <v>4588</v>
      </c>
      <c r="AB259" s="141" t="s">
        <v>4592</v>
      </c>
      <c r="AC259" s="141" t="s">
        <v>4589</v>
      </c>
      <c r="AD259" s="186" t="s">
        <v>4597</v>
      </c>
      <c r="AE259" s="186" t="s">
        <v>4594</v>
      </c>
      <c r="AF259" s="186" t="s">
        <v>4595</v>
      </c>
      <c r="AG259" s="186" t="s">
        <v>4596</v>
      </c>
    </row>
    <row r="260" spans="1:33" ht="30" hidden="1" customHeight="1">
      <c r="A260" s="269" t="e">
        <f t="shared" si="37"/>
        <v>#REF!</v>
      </c>
      <c r="B260" s="310"/>
      <c r="C260" s="58" t="str">
        <f t="shared" ref="C260:C262" si="45">C259</f>
        <v>B款50μL移液吸头</v>
      </c>
      <c r="D260" s="54">
        <v>3603</v>
      </c>
      <c r="E260" s="159" t="s">
        <v>800</v>
      </c>
      <c r="F260" s="56" t="s">
        <v>138</v>
      </c>
      <c r="G260" s="56" t="s">
        <v>24</v>
      </c>
      <c r="H260" s="59" t="s">
        <v>25</v>
      </c>
      <c r="I260" s="57">
        <v>1</v>
      </c>
      <c r="J260" s="57">
        <v>1</v>
      </c>
      <c r="K260" s="141"/>
      <c r="L260" s="141">
        <f t="shared" si="41"/>
        <v>0</v>
      </c>
      <c r="M260" s="65">
        <v>50</v>
      </c>
      <c r="N260" s="66" t="s">
        <v>27</v>
      </c>
      <c r="O260" s="66">
        <v>1000</v>
      </c>
      <c r="P260" s="168">
        <f t="shared" si="42"/>
        <v>0</v>
      </c>
      <c r="Q260" s="68" t="s">
        <v>28</v>
      </c>
      <c r="R260" s="68">
        <v>5000</v>
      </c>
      <c r="S260" s="141">
        <f t="shared" si="43"/>
        <v>0</v>
      </c>
      <c r="T260" s="185" t="str">
        <f t="shared" si="44"/>
        <v>B款50μL移液吸头：货号（3603）：ADB50BLF，50ul滤芯低吸附袋装，  1000个/袋，5袋/箱；0元/袋</v>
      </c>
      <c r="U260" s="336"/>
      <c r="V260" s="337"/>
      <c r="W260" s="337"/>
      <c r="X260" s="338"/>
      <c r="Y260" s="182"/>
      <c r="Z260" s="73" t="s">
        <v>801</v>
      </c>
      <c r="AA260" s="141" t="s">
        <v>4588</v>
      </c>
      <c r="AB260" s="141" t="s">
        <v>4592</v>
      </c>
      <c r="AC260" s="141" t="s">
        <v>4589</v>
      </c>
      <c r="AD260" s="186" t="s">
        <v>4597</v>
      </c>
      <c r="AE260" s="186" t="s">
        <v>4594</v>
      </c>
      <c r="AF260" s="186" t="s">
        <v>4595</v>
      </c>
      <c r="AG260" s="186" t="s">
        <v>4596</v>
      </c>
    </row>
    <row r="261" spans="1:33" ht="30" hidden="1" customHeight="1">
      <c r="A261" s="269" t="e">
        <f t="shared" si="37"/>
        <v>#REF!</v>
      </c>
      <c r="B261" s="310"/>
      <c r="C261" s="58" t="s">
        <v>802</v>
      </c>
      <c r="D261" s="60">
        <v>3606</v>
      </c>
      <c r="E261" s="159" t="s">
        <v>803</v>
      </c>
      <c r="F261" s="56" t="s">
        <v>148</v>
      </c>
      <c r="G261" s="56" t="s">
        <v>43</v>
      </c>
      <c r="H261" s="59" t="s">
        <v>25</v>
      </c>
      <c r="I261" s="57">
        <v>1</v>
      </c>
      <c r="J261" s="57">
        <v>1</v>
      </c>
      <c r="K261" s="141"/>
      <c r="L261" s="141">
        <f t="shared" si="41"/>
        <v>0</v>
      </c>
      <c r="M261" s="65">
        <v>50</v>
      </c>
      <c r="N261" s="69" t="s">
        <v>44</v>
      </c>
      <c r="O261" s="69">
        <v>96</v>
      </c>
      <c r="P261" s="168">
        <f t="shared" si="42"/>
        <v>0</v>
      </c>
      <c r="Q261" s="68" t="s">
        <v>28</v>
      </c>
      <c r="R261" s="68">
        <v>4800</v>
      </c>
      <c r="S261" s="141">
        <f t="shared" si="43"/>
        <v>0</v>
      </c>
      <c r="T261" s="185" t="str">
        <f t="shared" si="44"/>
        <v>多功能盒（B款50μL移液吸头）：货号（3606）：ADB50RLS，多功能50ul无菌低吸附盒装，96个/盒，10盒/中盒，5中盒/箱；0元/盒</v>
      </c>
      <c r="U261" s="336"/>
      <c r="V261" s="337"/>
      <c r="W261" s="337"/>
      <c r="X261" s="338"/>
      <c r="Y261" s="182"/>
      <c r="Z261" s="73" t="s">
        <v>804</v>
      </c>
      <c r="AA261" s="141" t="s">
        <v>4588</v>
      </c>
      <c r="AB261" s="141" t="s">
        <v>4592</v>
      </c>
      <c r="AC261" s="141" t="s">
        <v>4589</v>
      </c>
      <c r="AD261" s="186" t="s">
        <v>4597</v>
      </c>
      <c r="AE261" s="186" t="s">
        <v>4594</v>
      </c>
      <c r="AF261" s="186" t="s">
        <v>4595</v>
      </c>
      <c r="AG261" s="186" t="s">
        <v>4596</v>
      </c>
    </row>
    <row r="262" spans="1:33" ht="30" hidden="1" customHeight="1">
      <c r="A262" s="269" t="e">
        <f t="shared" si="37"/>
        <v>#REF!</v>
      </c>
      <c r="B262" s="310"/>
      <c r="C262" s="58" t="str">
        <f t="shared" si="45"/>
        <v>多功能盒（B款50μL移液吸头）</v>
      </c>
      <c r="D262" s="60">
        <v>3607</v>
      </c>
      <c r="E262" s="159" t="s">
        <v>805</v>
      </c>
      <c r="F262" s="56" t="s">
        <v>151</v>
      </c>
      <c r="G262" s="56" t="s">
        <v>43</v>
      </c>
      <c r="H262" s="59" t="s">
        <v>25</v>
      </c>
      <c r="I262" s="57">
        <v>1</v>
      </c>
      <c r="J262" s="57">
        <v>1</v>
      </c>
      <c r="K262" s="141"/>
      <c r="L262" s="141">
        <f t="shared" si="41"/>
        <v>0</v>
      </c>
      <c r="M262" s="65">
        <v>50</v>
      </c>
      <c r="N262" s="69" t="s">
        <v>44</v>
      </c>
      <c r="O262" s="69">
        <v>96</v>
      </c>
      <c r="P262" s="168">
        <f t="shared" si="42"/>
        <v>0</v>
      </c>
      <c r="Q262" s="68" t="s">
        <v>28</v>
      </c>
      <c r="R262" s="68">
        <v>4800</v>
      </c>
      <c r="S262" s="141">
        <f t="shared" si="43"/>
        <v>0</v>
      </c>
      <c r="T262" s="185" t="str">
        <f t="shared" si="44"/>
        <v>多功能盒（B款50μL移液吸头）：货号（3607）：ADB50RLFS，多功能50ul无菌滤芯低吸附盒装，96个/盒，10盒/中盒，5中盒/箱；0元/盒</v>
      </c>
      <c r="U262" s="336"/>
      <c r="V262" s="337"/>
      <c r="W262" s="337"/>
      <c r="X262" s="338"/>
      <c r="Y262" s="182"/>
      <c r="Z262" s="73" t="s">
        <v>806</v>
      </c>
      <c r="AA262" s="141" t="s">
        <v>4588</v>
      </c>
      <c r="AB262" s="141" t="s">
        <v>4592</v>
      </c>
      <c r="AC262" s="141" t="s">
        <v>4589</v>
      </c>
      <c r="AD262" s="186" t="s">
        <v>4597</v>
      </c>
      <c r="AE262" s="186" t="s">
        <v>4594</v>
      </c>
      <c r="AF262" s="186" t="s">
        <v>4595</v>
      </c>
      <c r="AG262" s="186" t="s">
        <v>4596</v>
      </c>
    </row>
    <row r="263" spans="1:33" ht="30" hidden="1" customHeight="1">
      <c r="A263" s="269" t="e">
        <f t="shared" si="37"/>
        <v>#REF!</v>
      </c>
      <c r="B263" s="310"/>
      <c r="C263" s="58" t="s">
        <v>807</v>
      </c>
      <c r="D263" s="54">
        <v>3702</v>
      </c>
      <c r="E263" s="159" t="s">
        <v>808</v>
      </c>
      <c r="F263" s="56" t="s">
        <v>809</v>
      </c>
      <c r="G263" s="56" t="s">
        <v>24</v>
      </c>
      <c r="H263" s="59" t="s">
        <v>25</v>
      </c>
      <c r="I263" s="57">
        <v>1</v>
      </c>
      <c r="J263" s="57">
        <v>1</v>
      </c>
      <c r="K263" s="141"/>
      <c r="L263" s="141">
        <f t="shared" si="41"/>
        <v>0</v>
      </c>
      <c r="M263" s="65">
        <v>250</v>
      </c>
      <c r="N263" s="66" t="s">
        <v>27</v>
      </c>
      <c r="O263" s="66">
        <v>1000</v>
      </c>
      <c r="P263" s="168">
        <f t="shared" si="42"/>
        <v>0</v>
      </c>
      <c r="Q263" s="68" t="s">
        <v>28</v>
      </c>
      <c r="R263" s="68">
        <v>5000</v>
      </c>
      <c r="S263" s="141">
        <f t="shared" si="43"/>
        <v>0</v>
      </c>
      <c r="T263" s="185" t="str">
        <f t="shared" si="44"/>
        <v>B款250μL移液吸头：货号（3702）：ADB250BL，250ul低吸附袋装，  1000个/袋，5袋/箱；0元/袋</v>
      </c>
      <c r="U263" s="336"/>
      <c r="V263" s="337"/>
      <c r="W263" s="337"/>
      <c r="X263" s="338"/>
      <c r="Y263" s="182"/>
      <c r="Z263" s="73" t="s">
        <v>810</v>
      </c>
      <c r="AA263" s="141" t="s">
        <v>4588</v>
      </c>
      <c r="AB263" s="141" t="s">
        <v>4592</v>
      </c>
      <c r="AC263" s="141" t="s">
        <v>4589</v>
      </c>
      <c r="AD263" s="186" t="s">
        <v>4597</v>
      </c>
      <c r="AE263" s="186" t="s">
        <v>4594</v>
      </c>
      <c r="AF263" s="186" t="s">
        <v>4595</v>
      </c>
      <c r="AG263" s="186" t="s">
        <v>4596</v>
      </c>
    </row>
    <row r="264" spans="1:33" ht="30" hidden="1" customHeight="1">
      <c r="A264" s="269" t="e">
        <f t="shared" si="37"/>
        <v>#REF!</v>
      </c>
      <c r="B264" s="310"/>
      <c r="C264" s="58" t="str">
        <f t="shared" ref="C264:C266" si="46">C263</f>
        <v>B款250μL移液吸头</v>
      </c>
      <c r="D264" s="54">
        <v>3703</v>
      </c>
      <c r="E264" s="159" t="s">
        <v>811</v>
      </c>
      <c r="F264" s="56" t="s">
        <v>812</v>
      </c>
      <c r="G264" s="56" t="s">
        <v>24</v>
      </c>
      <c r="H264" s="59" t="s">
        <v>25</v>
      </c>
      <c r="I264" s="57">
        <v>1</v>
      </c>
      <c r="J264" s="57">
        <v>1</v>
      </c>
      <c r="K264" s="141"/>
      <c r="L264" s="141">
        <f t="shared" si="41"/>
        <v>0</v>
      </c>
      <c r="M264" s="65">
        <v>250</v>
      </c>
      <c r="N264" s="66" t="s">
        <v>27</v>
      </c>
      <c r="O264" s="66">
        <v>1000</v>
      </c>
      <c r="P264" s="168">
        <f t="shared" si="42"/>
        <v>0</v>
      </c>
      <c r="Q264" s="68" t="s">
        <v>28</v>
      </c>
      <c r="R264" s="68">
        <v>5000</v>
      </c>
      <c r="S264" s="141">
        <f t="shared" si="43"/>
        <v>0</v>
      </c>
      <c r="T264" s="185" t="str">
        <f t="shared" si="44"/>
        <v>B款250μL移液吸头：货号（3703）：ADB250BLF，250ul滤芯低吸附袋装，  1000个/袋，5袋/箱；0元/袋</v>
      </c>
      <c r="U264" s="336"/>
      <c r="V264" s="337"/>
      <c r="W264" s="337"/>
      <c r="X264" s="338"/>
      <c r="Y264" s="182"/>
      <c r="Z264" s="73" t="s">
        <v>813</v>
      </c>
      <c r="AA264" s="141" t="s">
        <v>4588</v>
      </c>
      <c r="AB264" s="141" t="s">
        <v>4592</v>
      </c>
      <c r="AC264" s="141" t="s">
        <v>4589</v>
      </c>
      <c r="AD264" s="186" t="s">
        <v>4597</v>
      </c>
      <c r="AE264" s="186" t="s">
        <v>4594</v>
      </c>
      <c r="AF264" s="186" t="s">
        <v>4595</v>
      </c>
      <c r="AG264" s="186" t="s">
        <v>4596</v>
      </c>
    </row>
    <row r="265" spans="1:33" ht="30" hidden="1" customHeight="1">
      <c r="A265" s="269" t="e">
        <f t="shared" si="37"/>
        <v>#REF!</v>
      </c>
      <c r="B265" s="310"/>
      <c r="C265" s="58" t="s">
        <v>814</v>
      </c>
      <c r="D265" s="60">
        <v>3706</v>
      </c>
      <c r="E265" s="159" t="s">
        <v>815</v>
      </c>
      <c r="F265" s="56" t="s">
        <v>791</v>
      </c>
      <c r="G265" s="56" t="s">
        <v>141</v>
      </c>
      <c r="H265" s="59" t="s">
        <v>25</v>
      </c>
      <c r="I265" s="57">
        <v>1</v>
      </c>
      <c r="J265" s="57">
        <v>1</v>
      </c>
      <c r="K265" s="141"/>
      <c r="L265" s="141">
        <f t="shared" si="41"/>
        <v>0</v>
      </c>
      <c r="M265" s="65">
        <v>250</v>
      </c>
      <c r="N265" s="69" t="s">
        <v>44</v>
      </c>
      <c r="O265" s="69">
        <v>96</v>
      </c>
      <c r="P265" s="168">
        <f t="shared" si="42"/>
        <v>0</v>
      </c>
      <c r="Q265" s="68" t="s">
        <v>28</v>
      </c>
      <c r="R265" s="68">
        <v>6912</v>
      </c>
      <c r="S265" s="141">
        <f t="shared" si="43"/>
        <v>0</v>
      </c>
      <c r="T265" s="185" t="str">
        <f t="shared" si="44"/>
        <v>多功能盒（B款250μL移液吸头）：货号（3706）：ADB250RLS，多功能250ul无菌低吸附盒装，96个/盒，18盒/中盒，4中盒/箱；0元/盒</v>
      </c>
      <c r="U265" s="336"/>
      <c r="V265" s="337"/>
      <c r="W265" s="337"/>
      <c r="X265" s="338"/>
      <c r="Y265" s="182"/>
      <c r="Z265" s="73" t="s">
        <v>816</v>
      </c>
      <c r="AA265" s="141" t="s">
        <v>4588</v>
      </c>
      <c r="AB265" s="141" t="s">
        <v>4592</v>
      </c>
      <c r="AC265" s="141" t="s">
        <v>4589</v>
      </c>
      <c r="AD265" s="186" t="s">
        <v>4597</v>
      </c>
      <c r="AE265" s="186" t="s">
        <v>4594</v>
      </c>
      <c r="AF265" s="186" t="s">
        <v>4595</v>
      </c>
      <c r="AG265" s="186" t="s">
        <v>4596</v>
      </c>
    </row>
    <row r="266" spans="1:33" ht="30" hidden="1" customHeight="1">
      <c r="A266" s="269" t="e">
        <f t="shared" si="37"/>
        <v>#REF!</v>
      </c>
      <c r="B266" s="310"/>
      <c r="C266" s="58" t="str">
        <f t="shared" si="46"/>
        <v>多功能盒（B款250μL移液吸头）</v>
      </c>
      <c r="D266" s="60">
        <v>3707</v>
      </c>
      <c r="E266" s="159" t="s">
        <v>817</v>
      </c>
      <c r="F266" s="56" t="s">
        <v>794</v>
      </c>
      <c r="G266" s="56" t="s">
        <v>141</v>
      </c>
      <c r="H266" s="59" t="s">
        <v>25</v>
      </c>
      <c r="I266" s="57">
        <v>1</v>
      </c>
      <c r="J266" s="57">
        <v>1</v>
      </c>
      <c r="K266" s="141"/>
      <c r="L266" s="141">
        <f t="shared" si="41"/>
        <v>0</v>
      </c>
      <c r="M266" s="65">
        <v>250</v>
      </c>
      <c r="N266" s="69" t="s">
        <v>44</v>
      </c>
      <c r="O266" s="69">
        <v>96</v>
      </c>
      <c r="P266" s="168">
        <f t="shared" si="42"/>
        <v>0</v>
      </c>
      <c r="Q266" s="68" t="s">
        <v>28</v>
      </c>
      <c r="R266" s="68">
        <v>6912</v>
      </c>
      <c r="S266" s="141">
        <f t="shared" si="43"/>
        <v>0</v>
      </c>
      <c r="T266" s="185" t="str">
        <f t="shared" si="44"/>
        <v>多功能盒（B款250μL移液吸头）：货号（3707）：ADB250RLFS，多功能250ul无菌滤芯低吸附盒装，96个/盒，18盒/中盒，4中盒/箱；0元/盒</v>
      </c>
      <c r="U266" s="336"/>
      <c r="V266" s="337"/>
      <c r="W266" s="337"/>
      <c r="X266" s="338"/>
      <c r="Y266" s="182"/>
      <c r="Z266" s="73" t="s">
        <v>818</v>
      </c>
      <c r="AA266" s="141" t="s">
        <v>4588</v>
      </c>
      <c r="AB266" s="141" t="s">
        <v>4592</v>
      </c>
      <c r="AC266" s="141" t="s">
        <v>4589</v>
      </c>
      <c r="AD266" s="186" t="s">
        <v>4597</v>
      </c>
      <c r="AE266" s="186" t="s">
        <v>4594</v>
      </c>
      <c r="AF266" s="186" t="s">
        <v>4595</v>
      </c>
      <c r="AG266" s="186" t="s">
        <v>4596</v>
      </c>
    </row>
    <row r="267" spans="1:33" ht="30" hidden="1" customHeight="1">
      <c r="A267" s="269" t="e">
        <f t="shared" si="37"/>
        <v>#REF!</v>
      </c>
      <c r="B267" s="310"/>
      <c r="C267" s="58" t="s">
        <v>819</v>
      </c>
      <c r="D267" s="54">
        <v>3806</v>
      </c>
      <c r="E267" s="159" t="s">
        <v>820</v>
      </c>
      <c r="F267" s="56" t="s">
        <v>822</v>
      </c>
      <c r="G267" s="56" t="s">
        <v>821</v>
      </c>
      <c r="H267" s="59" t="s">
        <v>25</v>
      </c>
      <c r="I267" s="57">
        <v>1</v>
      </c>
      <c r="J267" s="57">
        <v>1</v>
      </c>
      <c r="K267" s="141"/>
      <c r="L267" s="141">
        <f t="shared" si="41"/>
        <v>0</v>
      </c>
      <c r="M267" s="65">
        <v>50</v>
      </c>
      <c r="N267" s="69" t="s">
        <v>44</v>
      </c>
      <c r="O267" s="69">
        <v>96</v>
      </c>
      <c r="P267" s="168">
        <f t="shared" si="42"/>
        <v>0</v>
      </c>
      <c r="Q267" s="68" t="s">
        <v>28</v>
      </c>
      <c r="R267" s="68">
        <v>5760</v>
      </c>
      <c r="S267" s="141">
        <f t="shared" si="43"/>
        <v>0</v>
      </c>
      <c r="T267" s="185" t="str">
        <f t="shared" si="44"/>
        <v>多功能盒（H款50μL移液吸头）：货号（3806）：ADH50RLS，50ul无菌低吸附盒装，96个/板,5板/盒,12盒/箱；0元/盒</v>
      </c>
      <c r="U267" s="336" t="s">
        <v>824</v>
      </c>
      <c r="V267" s="337"/>
      <c r="W267" s="337"/>
      <c r="X267" s="338"/>
      <c r="Y267" s="182"/>
      <c r="Z267" s="73" t="s">
        <v>823</v>
      </c>
      <c r="AA267" s="141" t="s">
        <v>4588</v>
      </c>
      <c r="AB267" s="141" t="s">
        <v>4592</v>
      </c>
      <c r="AC267" s="141" t="s">
        <v>4589</v>
      </c>
      <c r="AD267" s="186" t="s">
        <v>4597</v>
      </c>
      <c r="AE267" s="186" t="s">
        <v>4594</v>
      </c>
      <c r="AF267" s="186" t="s">
        <v>4595</v>
      </c>
      <c r="AG267" s="186" t="s">
        <v>4596</v>
      </c>
    </row>
    <row r="268" spans="1:33" ht="30" hidden="1" customHeight="1">
      <c r="A268" s="269" t="e">
        <f t="shared" si="37"/>
        <v>#REF!</v>
      </c>
      <c r="B268" s="310"/>
      <c r="C268" s="58" t="str">
        <f t="shared" ref="C268:C270" si="47">C267</f>
        <v>多功能盒（H款50μL移液吸头）</v>
      </c>
      <c r="D268" s="54">
        <v>3807</v>
      </c>
      <c r="E268" s="159" t="s">
        <v>825</v>
      </c>
      <c r="F268" s="56" t="s">
        <v>826</v>
      </c>
      <c r="G268" s="56" t="s">
        <v>821</v>
      </c>
      <c r="H268" s="59" t="s">
        <v>25</v>
      </c>
      <c r="I268" s="57">
        <v>1</v>
      </c>
      <c r="J268" s="57">
        <v>1</v>
      </c>
      <c r="K268" s="141"/>
      <c r="L268" s="141">
        <f t="shared" si="41"/>
        <v>0</v>
      </c>
      <c r="M268" s="65">
        <v>50</v>
      </c>
      <c r="N268" s="69" t="s">
        <v>44</v>
      </c>
      <c r="O268" s="69">
        <v>96</v>
      </c>
      <c r="P268" s="168">
        <f t="shared" si="42"/>
        <v>0</v>
      </c>
      <c r="Q268" s="68" t="s">
        <v>28</v>
      </c>
      <c r="R268" s="68">
        <v>5760</v>
      </c>
      <c r="S268" s="141">
        <f t="shared" si="43"/>
        <v>0</v>
      </c>
      <c r="T268" s="185" t="str">
        <f t="shared" si="44"/>
        <v>多功能盒（H款50μL移液吸头）：货号（3807）：ADH50RLFS，50ul无菌滤芯低吸附盒装，96个/板,5板/盒,12盒/箱；0元/盒</v>
      </c>
      <c r="U268" s="336"/>
      <c r="V268" s="337"/>
      <c r="W268" s="337"/>
      <c r="X268" s="338"/>
      <c r="Y268" s="182"/>
      <c r="Z268" s="73" t="s">
        <v>827</v>
      </c>
      <c r="AA268" s="141" t="s">
        <v>4588</v>
      </c>
      <c r="AB268" s="141" t="s">
        <v>4592</v>
      </c>
      <c r="AC268" s="141" t="s">
        <v>4589</v>
      </c>
      <c r="AD268" s="186" t="s">
        <v>4597</v>
      </c>
      <c r="AE268" s="186" t="s">
        <v>4594</v>
      </c>
      <c r="AF268" s="186" t="s">
        <v>4595</v>
      </c>
      <c r="AG268" s="186" t="s">
        <v>4596</v>
      </c>
    </row>
    <row r="269" spans="1:33" ht="30" hidden="1" customHeight="1">
      <c r="A269" s="269" t="e">
        <f t="shared" si="37"/>
        <v>#REF!</v>
      </c>
      <c r="B269" s="310"/>
      <c r="C269" s="58" t="str">
        <f t="shared" si="47"/>
        <v>多功能盒（H款50μL移液吸头）</v>
      </c>
      <c r="D269" s="54">
        <v>3826</v>
      </c>
      <c r="E269" s="159" t="s">
        <v>828</v>
      </c>
      <c r="F269" s="56" t="s">
        <v>829</v>
      </c>
      <c r="G269" s="56" t="s">
        <v>821</v>
      </c>
      <c r="H269" s="59" t="s">
        <v>25</v>
      </c>
      <c r="I269" s="57">
        <v>1</v>
      </c>
      <c r="J269" s="57">
        <v>1</v>
      </c>
      <c r="K269" s="141"/>
      <c r="L269" s="141">
        <f t="shared" si="41"/>
        <v>0</v>
      </c>
      <c r="M269" s="65">
        <v>50</v>
      </c>
      <c r="N269" s="69" t="s">
        <v>44</v>
      </c>
      <c r="O269" s="69">
        <v>96</v>
      </c>
      <c r="P269" s="168">
        <f t="shared" si="42"/>
        <v>0</v>
      </c>
      <c r="Q269" s="68" t="s">
        <v>28</v>
      </c>
      <c r="R269" s="68">
        <v>5760</v>
      </c>
      <c r="S269" s="141">
        <f t="shared" si="43"/>
        <v>0</v>
      </c>
      <c r="T269" s="185" t="str">
        <f t="shared" si="44"/>
        <v>多功能盒（H款50μL移液吸头）：货号（3826）：ADH50CRLS，50ul导电无菌低吸附盒装，96个/板,5板/盒,12盒/箱；0元/盒</v>
      </c>
      <c r="U269" s="336"/>
      <c r="V269" s="337"/>
      <c r="W269" s="337"/>
      <c r="X269" s="338"/>
      <c r="Y269" s="182"/>
      <c r="Z269" s="73" t="s">
        <v>830</v>
      </c>
      <c r="AA269" s="141" t="s">
        <v>4588</v>
      </c>
      <c r="AB269" s="141" t="s">
        <v>4592</v>
      </c>
      <c r="AC269" s="141" t="s">
        <v>4589</v>
      </c>
      <c r="AD269" s="186" t="s">
        <v>4597</v>
      </c>
      <c r="AE269" s="186" t="s">
        <v>4594</v>
      </c>
      <c r="AF269" s="186" t="s">
        <v>4595</v>
      </c>
      <c r="AG269" s="186" t="s">
        <v>4596</v>
      </c>
    </row>
    <row r="270" spans="1:33" ht="30" hidden="1" customHeight="1">
      <c r="A270" s="269" t="e">
        <f t="shared" si="37"/>
        <v>#REF!</v>
      </c>
      <c r="B270" s="310"/>
      <c r="C270" s="58" t="str">
        <f t="shared" si="47"/>
        <v>多功能盒（H款50μL移液吸头）</v>
      </c>
      <c r="D270" s="54">
        <v>3827</v>
      </c>
      <c r="E270" s="159" t="s">
        <v>831</v>
      </c>
      <c r="F270" s="56" t="s">
        <v>832</v>
      </c>
      <c r="G270" s="56" t="s">
        <v>821</v>
      </c>
      <c r="H270" s="59" t="s">
        <v>25</v>
      </c>
      <c r="I270" s="57">
        <v>1</v>
      </c>
      <c r="J270" s="57">
        <v>1</v>
      </c>
      <c r="K270" s="141"/>
      <c r="L270" s="141">
        <f t="shared" si="41"/>
        <v>0</v>
      </c>
      <c r="M270" s="65">
        <v>50</v>
      </c>
      <c r="N270" s="69" t="s">
        <v>44</v>
      </c>
      <c r="O270" s="69">
        <v>96</v>
      </c>
      <c r="P270" s="168">
        <f t="shared" si="42"/>
        <v>0</v>
      </c>
      <c r="Q270" s="68" t="s">
        <v>28</v>
      </c>
      <c r="R270" s="68">
        <v>5760</v>
      </c>
      <c r="S270" s="141">
        <f t="shared" si="43"/>
        <v>0</v>
      </c>
      <c r="T270" s="185" t="str">
        <f t="shared" si="44"/>
        <v>多功能盒（H款50μL移液吸头）：货号（3827）：ADH50CRLFS，50ul导电无菌滤芯低吸附盒装，96个/板,5板/盒,12盒/箱；0元/盒</v>
      </c>
      <c r="U270" s="336"/>
      <c r="V270" s="337"/>
      <c r="W270" s="337"/>
      <c r="X270" s="338"/>
      <c r="Y270" s="182"/>
      <c r="Z270" s="73" t="s">
        <v>833</v>
      </c>
      <c r="AA270" s="141" t="s">
        <v>4588</v>
      </c>
      <c r="AB270" s="141" t="s">
        <v>4592</v>
      </c>
      <c r="AC270" s="141" t="s">
        <v>4589</v>
      </c>
      <c r="AD270" s="186" t="s">
        <v>4597</v>
      </c>
      <c r="AE270" s="186" t="s">
        <v>4594</v>
      </c>
      <c r="AF270" s="186" t="s">
        <v>4595</v>
      </c>
      <c r="AG270" s="186" t="s">
        <v>4596</v>
      </c>
    </row>
    <row r="271" spans="1:33" ht="30" hidden="1" customHeight="1">
      <c r="A271" s="269" t="e">
        <f t="shared" si="37"/>
        <v>#REF!</v>
      </c>
      <c r="B271" s="310"/>
      <c r="C271" s="58" t="s">
        <v>834</v>
      </c>
      <c r="D271" s="54">
        <v>3906</v>
      </c>
      <c r="E271" s="159" t="s">
        <v>835</v>
      </c>
      <c r="F271" s="56" t="s">
        <v>837</v>
      </c>
      <c r="G271" s="56" t="s">
        <v>836</v>
      </c>
      <c r="H271" s="59" t="s">
        <v>25</v>
      </c>
      <c r="I271" s="57">
        <v>1</v>
      </c>
      <c r="J271" s="57">
        <v>1</v>
      </c>
      <c r="K271" s="141"/>
      <c r="L271" s="141">
        <f t="shared" si="41"/>
        <v>0</v>
      </c>
      <c r="M271" s="65">
        <v>300</v>
      </c>
      <c r="N271" s="69" t="s">
        <v>44</v>
      </c>
      <c r="O271" s="69">
        <v>96</v>
      </c>
      <c r="P271" s="168">
        <f t="shared" si="42"/>
        <v>0</v>
      </c>
      <c r="Q271" s="68" t="s">
        <v>28</v>
      </c>
      <c r="R271" s="68">
        <v>3840</v>
      </c>
      <c r="S271" s="141">
        <f t="shared" si="43"/>
        <v>0</v>
      </c>
      <c r="T271" s="185" t="str">
        <f t="shared" si="44"/>
        <v>多功能盒（H款300μL移液吸头）：货号（3906）：ADH300RLS，300ul无菌低吸附盒装，96个/板,5板/盒,8盒/箱；0元/盒</v>
      </c>
      <c r="U271" s="336"/>
      <c r="V271" s="337"/>
      <c r="W271" s="337"/>
      <c r="X271" s="338"/>
      <c r="Y271" s="182"/>
      <c r="Z271" s="73" t="s">
        <v>838</v>
      </c>
      <c r="AA271" s="141" t="s">
        <v>4588</v>
      </c>
      <c r="AB271" s="141" t="s">
        <v>4592</v>
      </c>
      <c r="AC271" s="141" t="s">
        <v>4589</v>
      </c>
      <c r="AD271" s="186" t="s">
        <v>4597</v>
      </c>
      <c r="AE271" s="186" t="s">
        <v>4594</v>
      </c>
      <c r="AF271" s="186" t="s">
        <v>4595</v>
      </c>
      <c r="AG271" s="186" t="s">
        <v>4596</v>
      </c>
    </row>
    <row r="272" spans="1:33" ht="30" hidden="1" customHeight="1">
      <c r="A272" s="269" t="e">
        <f t="shared" si="37"/>
        <v>#REF!</v>
      </c>
      <c r="B272" s="310"/>
      <c r="C272" s="58" t="str">
        <f t="shared" ref="C272:C274" si="48">C271</f>
        <v>多功能盒（H款300μL移液吸头）</v>
      </c>
      <c r="D272" s="54">
        <v>3907</v>
      </c>
      <c r="E272" s="159" t="s">
        <v>839</v>
      </c>
      <c r="F272" s="56" t="s">
        <v>840</v>
      </c>
      <c r="G272" s="56" t="s">
        <v>836</v>
      </c>
      <c r="H272" s="59" t="s">
        <v>25</v>
      </c>
      <c r="I272" s="57">
        <v>1</v>
      </c>
      <c r="J272" s="57">
        <v>1</v>
      </c>
      <c r="K272" s="141"/>
      <c r="L272" s="141">
        <f t="shared" si="41"/>
        <v>0</v>
      </c>
      <c r="M272" s="65">
        <v>300</v>
      </c>
      <c r="N272" s="69" t="s">
        <v>44</v>
      </c>
      <c r="O272" s="69">
        <v>96</v>
      </c>
      <c r="P272" s="168">
        <f t="shared" si="42"/>
        <v>0</v>
      </c>
      <c r="Q272" s="68" t="s">
        <v>28</v>
      </c>
      <c r="R272" s="68">
        <v>3840</v>
      </c>
      <c r="S272" s="141">
        <f t="shared" si="43"/>
        <v>0</v>
      </c>
      <c r="T272" s="185" t="str">
        <f t="shared" si="44"/>
        <v>多功能盒（H款300μL移液吸头）：货号（3907）：ADH300RLFS，300ul无菌滤芯低吸附盒装，96个/板,5板/盒,8盒/箱；0元/盒</v>
      </c>
      <c r="U272" s="336"/>
      <c r="V272" s="337"/>
      <c r="W272" s="337"/>
      <c r="X272" s="338"/>
      <c r="Y272" s="182"/>
      <c r="Z272" s="73" t="s">
        <v>841</v>
      </c>
      <c r="AA272" s="141" t="s">
        <v>4588</v>
      </c>
      <c r="AB272" s="141" t="s">
        <v>4592</v>
      </c>
      <c r="AC272" s="141" t="s">
        <v>4589</v>
      </c>
      <c r="AD272" s="186" t="s">
        <v>4597</v>
      </c>
      <c r="AE272" s="186" t="s">
        <v>4594</v>
      </c>
      <c r="AF272" s="186" t="s">
        <v>4595</v>
      </c>
      <c r="AG272" s="186" t="s">
        <v>4596</v>
      </c>
    </row>
    <row r="273" spans="1:33" ht="30" hidden="1" customHeight="1">
      <c r="A273" s="269" t="e">
        <f t="shared" si="37"/>
        <v>#REF!</v>
      </c>
      <c r="B273" s="310"/>
      <c r="C273" s="58" t="str">
        <f t="shared" si="48"/>
        <v>多功能盒（H款300μL移液吸头）</v>
      </c>
      <c r="D273" s="54">
        <v>3926</v>
      </c>
      <c r="E273" s="159" t="s">
        <v>842</v>
      </c>
      <c r="F273" s="56" t="s">
        <v>843</v>
      </c>
      <c r="G273" s="56" t="s">
        <v>836</v>
      </c>
      <c r="H273" s="59" t="s">
        <v>25</v>
      </c>
      <c r="I273" s="57">
        <v>1</v>
      </c>
      <c r="J273" s="57">
        <v>1</v>
      </c>
      <c r="K273" s="141"/>
      <c r="L273" s="141">
        <f t="shared" si="41"/>
        <v>0</v>
      </c>
      <c r="M273" s="65">
        <v>300</v>
      </c>
      <c r="N273" s="69" t="s">
        <v>44</v>
      </c>
      <c r="O273" s="69">
        <v>96</v>
      </c>
      <c r="P273" s="168">
        <f t="shared" si="42"/>
        <v>0</v>
      </c>
      <c r="Q273" s="68" t="s">
        <v>28</v>
      </c>
      <c r="R273" s="68">
        <v>3840</v>
      </c>
      <c r="S273" s="141">
        <f t="shared" si="43"/>
        <v>0</v>
      </c>
      <c r="T273" s="185" t="str">
        <f t="shared" si="44"/>
        <v>多功能盒（H款300μL移液吸头）：货号（3926）：ADH300CRLS，300ul导电无菌低吸附盒装，96个/板,5板/盒,8盒/箱；0元/盒</v>
      </c>
      <c r="U273" s="336"/>
      <c r="V273" s="337"/>
      <c r="W273" s="337"/>
      <c r="X273" s="338"/>
      <c r="Y273" s="182"/>
      <c r="Z273" s="73" t="s">
        <v>844</v>
      </c>
      <c r="AA273" s="141" t="s">
        <v>4588</v>
      </c>
      <c r="AB273" s="141" t="s">
        <v>4592</v>
      </c>
      <c r="AC273" s="141" t="s">
        <v>4589</v>
      </c>
      <c r="AD273" s="186" t="s">
        <v>4597</v>
      </c>
      <c r="AE273" s="186" t="s">
        <v>4594</v>
      </c>
      <c r="AF273" s="186" t="s">
        <v>4595</v>
      </c>
      <c r="AG273" s="186" t="s">
        <v>4596</v>
      </c>
    </row>
    <row r="274" spans="1:33" ht="30" hidden="1" customHeight="1">
      <c r="A274" s="269" t="e">
        <f t="shared" si="37"/>
        <v>#REF!</v>
      </c>
      <c r="B274" s="310"/>
      <c r="C274" s="58" t="str">
        <f t="shared" si="48"/>
        <v>多功能盒（H款300μL移液吸头）</v>
      </c>
      <c r="D274" s="54">
        <v>3927</v>
      </c>
      <c r="E274" s="159" t="s">
        <v>845</v>
      </c>
      <c r="F274" s="56" t="s">
        <v>846</v>
      </c>
      <c r="G274" s="56" t="s">
        <v>836</v>
      </c>
      <c r="H274" s="59" t="s">
        <v>25</v>
      </c>
      <c r="I274" s="57">
        <v>1</v>
      </c>
      <c r="J274" s="57">
        <v>1</v>
      </c>
      <c r="K274" s="141"/>
      <c r="L274" s="141">
        <f t="shared" si="41"/>
        <v>0</v>
      </c>
      <c r="M274" s="65">
        <v>300</v>
      </c>
      <c r="N274" s="69" t="s">
        <v>44</v>
      </c>
      <c r="O274" s="69">
        <v>96</v>
      </c>
      <c r="P274" s="168">
        <f t="shared" si="42"/>
        <v>0</v>
      </c>
      <c r="Q274" s="68" t="s">
        <v>28</v>
      </c>
      <c r="R274" s="68">
        <v>3840</v>
      </c>
      <c r="S274" s="141">
        <f t="shared" si="43"/>
        <v>0</v>
      </c>
      <c r="T274" s="185" t="str">
        <f t="shared" si="44"/>
        <v>多功能盒（H款300μL移液吸头）：货号（3927）：ADH300CRLFS，300ul导电无菌滤芯低吸附盒装，96个/板,5板/盒,8盒/箱；0元/盒</v>
      </c>
      <c r="U274" s="336"/>
      <c r="V274" s="337"/>
      <c r="W274" s="337"/>
      <c r="X274" s="338"/>
      <c r="Y274" s="182"/>
      <c r="Z274" s="73" t="s">
        <v>847</v>
      </c>
      <c r="AA274" s="141" t="s">
        <v>4588</v>
      </c>
      <c r="AB274" s="141" t="s">
        <v>4592</v>
      </c>
      <c r="AC274" s="141" t="s">
        <v>4589</v>
      </c>
      <c r="AD274" s="186" t="s">
        <v>4597</v>
      </c>
      <c r="AE274" s="186" t="s">
        <v>4594</v>
      </c>
      <c r="AF274" s="186" t="s">
        <v>4595</v>
      </c>
      <c r="AG274" s="186" t="s">
        <v>4596</v>
      </c>
    </row>
    <row r="275" spans="1:33" ht="30" hidden="1" customHeight="1">
      <c r="A275" s="269" t="e">
        <f t="shared" si="37"/>
        <v>#REF!</v>
      </c>
      <c r="B275" s="310"/>
      <c r="C275" s="58" t="s">
        <v>848</v>
      </c>
      <c r="D275" s="54">
        <v>5006</v>
      </c>
      <c r="E275" s="159" t="s">
        <v>849</v>
      </c>
      <c r="F275" s="56" t="s">
        <v>850</v>
      </c>
      <c r="G275" s="56" t="s">
        <v>836</v>
      </c>
      <c r="H275" s="59" t="s">
        <v>25</v>
      </c>
      <c r="I275" s="57">
        <v>1</v>
      </c>
      <c r="J275" s="57">
        <v>1</v>
      </c>
      <c r="K275" s="141"/>
      <c r="L275" s="141">
        <f t="shared" si="41"/>
        <v>0</v>
      </c>
      <c r="M275" s="65">
        <v>1000</v>
      </c>
      <c r="N275" s="69" t="s">
        <v>44</v>
      </c>
      <c r="O275" s="69">
        <v>96</v>
      </c>
      <c r="P275" s="168">
        <f t="shared" si="42"/>
        <v>0</v>
      </c>
      <c r="Q275" s="68" t="s">
        <v>28</v>
      </c>
      <c r="R275" s="68">
        <v>3840</v>
      </c>
      <c r="S275" s="141">
        <f t="shared" si="43"/>
        <v>0</v>
      </c>
      <c r="T275" s="185" t="str">
        <f t="shared" si="44"/>
        <v>多功能盒（H款1000μL移液吸头）：货号（5006）：ADH1000RLS，1000ul无菌低吸附盒装，96个/板,5板/盒,8盒/箱；0元/盒</v>
      </c>
      <c r="U275" s="336"/>
      <c r="V275" s="337"/>
      <c r="W275" s="337"/>
      <c r="X275" s="338"/>
      <c r="Y275" s="182"/>
      <c r="Z275" s="73" t="s">
        <v>851</v>
      </c>
      <c r="AA275" s="141" t="s">
        <v>4588</v>
      </c>
      <c r="AB275" s="141" t="s">
        <v>4592</v>
      </c>
      <c r="AC275" s="141" t="s">
        <v>4589</v>
      </c>
      <c r="AD275" s="186" t="s">
        <v>4597</v>
      </c>
      <c r="AE275" s="186" t="s">
        <v>4594</v>
      </c>
      <c r="AF275" s="186" t="s">
        <v>4595</v>
      </c>
      <c r="AG275" s="186" t="s">
        <v>4596</v>
      </c>
    </row>
    <row r="276" spans="1:33" ht="30" hidden="1" customHeight="1">
      <c r="A276" s="269" t="e">
        <f t="shared" si="37"/>
        <v>#REF!</v>
      </c>
      <c r="B276" s="310"/>
      <c r="C276" s="58" t="str">
        <f t="shared" ref="C276:C278" si="49">C275</f>
        <v>多功能盒（H款1000μL移液吸头）</v>
      </c>
      <c r="D276" s="54">
        <v>5007</v>
      </c>
      <c r="E276" s="159" t="s">
        <v>852</v>
      </c>
      <c r="F276" s="56" t="s">
        <v>853</v>
      </c>
      <c r="G276" s="56" t="s">
        <v>836</v>
      </c>
      <c r="H276" s="59" t="s">
        <v>25</v>
      </c>
      <c r="I276" s="57">
        <v>1</v>
      </c>
      <c r="J276" s="57">
        <v>1</v>
      </c>
      <c r="K276" s="141"/>
      <c r="L276" s="141">
        <f t="shared" si="41"/>
        <v>0</v>
      </c>
      <c r="M276" s="65">
        <v>1000</v>
      </c>
      <c r="N276" s="69" t="s">
        <v>44</v>
      </c>
      <c r="O276" s="69">
        <v>96</v>
      </c>
      <c r="P276" s="168">
        <f t="shared" si="42"/>
        <v>0</v>
      </c>
      <c r="Q276" s="68" t="s">
        <v>28</v>
      </c>
      <c r="R276" s="68">
        <v>3840</v>
      </c>
      <c r="S276" s="141">
        <f t="shared" si="43"/>
        <v>0</v>
      </c>
      <c r="T276" s="185" t="str">
        <f t="shared" si="44"/>
        <v>多功能盒（H款1000μL移液吸头）：货号（5007）：ADH1000RLFS，1000ul无菌滤芯低吸附盒装，96个/板,5板/盒,8盒/箱；0元/盒</v>
      </c>
      <c r="U276" s="336"/>
      <c r="V276" s="337"/>
      <c r="W276" s="337"/>
      <c r="X276" s="338"/>
      <c r="Y276" s="182"/>
      <c r="Z276" s="73" t="s">
        <v>854</v>
      </c>
      <c r="AA276" s="141" t="s">
        <v>4588</v>
      </c>
      <c r="AB276" s="141" t="s">
        <v>4592</v>
      </c>
      <c r="AC276" s="141" t="s">
        <v>4589</v>
      </c>
      <c r="AD276" s="186" t="s">
        <v>4597</v>
      </c>
      <c r="AE276" s="186" t="s">
        <v>4594</v>
      </c>
      <c r="AF276" s="186" t="s">
        <v>4595</v>
      </c>
      <c r="AG276" s="186" t="s">
        <v>4596</v>
      </c>
    </row>
    <row r="277" spans="1:33" ht="30" hidden="1" customHeight="1">
      <c r="A277" s="269" t="e">
        <f t="shared" si="37"/>
        <v>#REF!</v>
      </c>
      <c r="B277" s="310"/>
      <c r="C277" s="58" t="str">
        <f t="shared" si="49"/>
        <v>多功能盒（H款1000μL移液吸头）</v>
      </c>
      <c r="D277" s="54">
        <v>5026</v>
      </c>
      <c r="E277" s="159" t="s">
        <v>855</v>
      </c>
      <c r="F277" s="56" t="s">
        <v>856</v>
      </c>
      <c r="G277" s="56" t="s">
        <v>836</v>
      </c>
      <c r="H277" s="59" t="s">
        <v>25</v>
      </c>
      <c r="I277" s="57">
        <v>1</v>
      </c>
      <c r="J277" s="57">
        <v>1</v>
      </c>
      <c r="K277" s="141"/>
      <c r="L277" s="141">
        <f t="shared" si="41"/>
        <v>0</v>
      </c>
      <c r="M277" s="65">
        <v>1000</v>
      </c>
      <c r="N277" s="69" t="s">
        <v>44</v>
      </c>
      <c r="O277" s="69">
        <v>96</v>
      </c>
      <c r="P277" s="168">
        <f t="shared" si="42"/>
        <v>0</v>
      </c>
      <c r="Q277" s="68" t="s">
        <v>28</v>
      </c>
      <c r="R277" s="68">
        <v>3840</v>
      </c>
      <c r="S277" s="141">
        <f t="shared" si="43"/>
        <v>0</v>
      </c>
      <c r="T277" s="185" t="str">
        <f t="shared" si="44"/>
        <v>多功能盒（H款1000μL移液吸头）：货号（5026）：ADH1000CRLS，1000ul导电无菌低吸附盒装，96个/板,5板/盒,8盒/箱；0元/盒</v>
      </c>
      <c r="U277" s="336"/>
      <c r="V277" s="337"/>
      <c r="W277" s="337"/>
      <c r="X277" s="338"/>
      <c r="Y277" s="182"/>
      <c r="Z277" s="73" t="s">
        <v>857</v>
      </c>
      <c r="AA277" s="141" t="s">
        <v>4588</v>
      </c>
      <c r="AB277" s="141" t="s">
        <v>4592</v>
      </c>
      <c r="AC277" s="141" t="s">
        <v>4589</v>
      </c>
      <c r="AD277" s="186" t="s">
        <v>4597</v>
      </c>
      <c r="AE277" s="186" t="s">
        <v>4594</v>
      </c>
      <c r="AF277" s="186" t="s">
        <v>4595</v>
      </c>
      <c r="AG277" s="186" t="s">
        <v>4596</v>
      </c>
    </row>
    <row r="278" spans="1:33" ht="30" hidden="1" customHeight="1">
      <c r="A278" s="269" t="e">
        <f t="shared" si="37"/>
        <v>#REF!</v>
      </c>
      <c r="B278" s="310"/>
      <c r="C278" s="58" t="str">
        <f t="shared" si="49"/>
        <v>多功能盒（H款1000μL移液吸头）</v>
      </c>
      <c r="D278" s="54">
        <v>5027</v>
      </c>
      <c r="E278" s="159" t="s">
        <v>858</v>
      </c>
      <c r="F278" s="56" t="s">
        <v>859</v>
      </c>
      <c r="G278" s="56" t="s">
        <v>836</v>
      </c>
      <c r="H278" s="59" t="s">
        <v>25</v>
      </c>
      <c r="I278" s="57">
        <v>1</v>
      </c>
      <c r="J278" s="57">
        <v>1</v>
      </c>
      <c r="K278" s="141"/>
      <c r="L278" s="141">
        <f t="shared" si="41"/>
        <v>0</v>
      </c>
      <c r="M278" s="65">
        <v>1000</v>
      </c>
      <c r="N278" s="69" t="s">
        <v>44</v>
      </c>
      <c r="O278" s="69">
        <v>96</v>
      </c>
      <c r="P278" s="168">
        <f t="shared" si="42"/>
        <v>0</v>
      </c>
      <c r="Q278" s="68" t="s">
        <v>28</v>
      </c>
      <c r="R278" s="68">
        <v>3840</v>
      </c>
      <c r="S278" s="141">
        <f t="shared" si="43"/>
        <v>0</v>
      </c>
      <c r="T278" s="185" t="str">
        <f t="shared" si="44"/>
        <v>多功能盒（H款1000μL移液吸头）：货号（5027）：ADH1000CRLFS，1000ul导电无菌滤芯低吸附盒装，96个/板,5板/盒,8盒/箱；0元/盒</v>
      </c>
      <c r="U278" s="336"/>
      <c r="V278" s="337"/>
      <c r="W278" s="337"/>
      <c r="X278" s="338"/>
      <c r="Y278" s="182"/>
      <c r="Z278" s="73" t="s">
        <v>860</v>
      </c>
      <c r="AA278" s="141" t="s">
        <v>4588</v>
      </c>
      <c r="AB278" s="141" t="s">
        <v>4592</v>
      </c>
      <c r="AC278" s="141" t="s">
        <v>4589</v>
      </c>
      <c r="AD278" s="186" t="s">
        <v>4597</v>
      </c>
      <c r="AE278" s="186" t="s">
        <v>4594</v>
      </c>
      <c r="AF278" s="186" t="s">
        <v>4595</v>
      </c>
      <c r="AG278" s="186" t="s">
        <v>4596</v>
      </c>
    </row>
    <row r="279" spans="1:33" ht="30" hidden="1" customHeight="1">
      <c r="A279" s="269" t="e">
        <f t="shared" si="37"/>
        <v>#REF!</v>
      </c>
      <c r="B279" s="310"/>
      <c r="C279" s="58" t="s">
        <v>861</v>
      </c>
      <c r="D279" s="54">
        <v>5102</v>
      </c>
      <c r="E279" s="159" t="s">
        <v>862</v>
      </c>
      <c r="F279" s="56" t="s">
        <v>135</v>
      </c>
      <c r="G279" s="56" t="s">
        <v>24</v>
      </c>
      <c r="H279" s="59" t="s">
        <v>25</v>
      </c>
      <c r="I279" s="57">
        <v>1</v>
      </c>
      <c r="J279" s="57">
        <v>1</v>
      </c>
      <c r="K279" s="141"/>
      <c r="L279" s="141">
        <f t="shared" si="41"/>
        <v>0</v>
      </c>
      <c r="M279" s="65">
        <v>50</v>
      </c>
      <c r="N279" s="66" t="s">
        <v>27</v>
      </c>
      <c r="O279" s="66">
        <v>1000</v>
      </c>
      <c r="P279" s="168">
        <f t="shared" si="42"/>
        <v>0</v>
      </c>
      <c r="Q279" s="68" t="s">
        <v>28</v>
      </c>
      <c r="R279" s="68">
        <v>5000</v>
      </c>
      <c r="S279" s="141">
        <f t="shared" si="43"/>
        <v>0</v>
      </c>
      <c r="T279" s="185" t="str">
        <f t="shared" si="44"/>
        <v>N款50μL移液吸头：货号（5102）：ADN50BL，50ul低吸附袋装，  1000个/袋，5袋/箱；0元/袋</v>
      </c>
      <c r="U279" s="336" t="s">
        <v>864</v>
      </c>
      <c r="V279" s="337"/>
      <c r="W279" s="337"/>
      <c r="X279" s="338"/>
      <c r="Y279" s="182"/>
      <c r="Z279" s="73" t="s">
        <v>863</v>
      </c>
      <c r="AA279" s="141" t="s">
        <v>4588</v>
      </c>
      <c r="AB279" s="141" t="s">
        <v>4592</v>
      </c>
      <c r="AC279" s="141" t="s">
        <v>4589</v>
      </c>
      <c r="AD279" s="186" t="s">
        <v>4597</v>
      </c>
      <c r="AE279" s="186" t="s">
        <v>4594</v>
      </c>
      <c r="AF279" s="186" t="s">
        <v>4595</v>
      </c>
      <c r="AG279" s="186" t="s">
        <v>4596</v>
      </c>
    </row>
    <row r="280" spans="1:33" ht="30" hidden="1" customHeight="1">
      <c r="A280" s="269" t="e">
        <f t="shared" si="37"/>
        <v>#REF!</v>
      </c>
      <c r="B280" s="310"/>
      <c r="C280" s="58" t="str">
        <f t="shared" ref="C280:C282" si="50">C279</f>
        <v>N款50μL移液吸头</v>
      </c>
      <c r="D280" s="54">
        <v>5103</v>
      </c>
      <c r="E280" s="159" t="s">
        <v>865</v>
      </c>
      <c r="F280" s="56" t="s">
        <v>138</v>
      </c>
      <c r="G280" s="56" t="s">
        <v>24</v>
      </c>
      <c r="H280" s="59" t="s">
        <v>25</v>
      </c>
      <c r="I280" s="57">
        <v>1</v>
      </c>
      <c r="J280" s="57">
        <v>1</v>
      </c>
      <c r="K280" s="141"/>
      <c r="L280" s="141">
        <f t="shared" si="41"/>
        <v>0</v>
      </c>
      <c r="M280" s="65">
        <v>50</v>
      </c>
      <c r="N280" s="66" t="s">
        <v>27</v>
      </c>
      <c r="O280" s="66">
        <v>1000</v>
      </c>
      <c r="P280" s="168">
        <f t="shared" si="42"/>
        <v>0</v>
      </c>
      <c r="Q280" s="68" t="s">
        <v>28</v>
      </c>
      <c r="R280" s="68">
        <v>5000</v>
      </c>
      <c r="S280" s="141">
        <f t="shared" si="43"/>
        <v>0</v>
      </c>
      <c r="T280" s="185" t="str">
        <f t="shared" si="44"/>
        <v>N款50μL移液吸头：货号（5103）：ADN50BLF，50ul滤芯低吸附袋装，  1000个/袋，5袋/箱；0元/袋</v>
      </c>
      <c r="U280" s="336"/>
      <c r="V280" s="337"/>
      <c r="W280" s="337"/>
      <c r="X280" s="338"/>
      <c r="Y280" s="182"/>
      <c r="Z280" s="73" t="s">
        <v>866</v>
      </c>
      <c r="AA280" s="141" t="s">
        <v>4588</v>
      </c>
      <c r="AB280" s="141" t="s">
        <v>4592</v>
      </c>
      <c r="AC280" s="141" t="s">
        <v>4589</v>
      </c>
      <c r="AD280" s="186" t="s">
        <v>4597</v>
      </c>
      <c r="AE280" s="186" t="s">
        <v>4594</v>
      </c>
      <c r="AF280" s="186" t="s">
        <v>4595</v>
      </c>
      <c r="AG280" s="186" t="s">
        <v>4596</v>
      </c>
    </row>
    <row r="281" spans="1:33" ht="30" hidden="1" customHeight="1">
      <c r="A281" s="269" t="e">
        <f t="shared" si="37"/>
        <v>#REF!</v>
      </c>
      <c r="B281" s="310"/>
      <c r="C281" s="58" t="s">
        <v>867</v>
      </c>
      <c r="D281" s="60">
        <v>5106</v>
      </c>
      <c r="E281" s="159" t="s">
        <v>868</v>
      </c>
      <c r="F281" s="56" t="s">
        <v>148</v>
      </c>
      <c r="G281" s="56" t="s">
        <v>43</v>
      </c>
      <c r="H281" s="59" t="s">
        <v>25</v>
      </c>
      <c r="I281" s="57">
        <v>1</v>
      </c>
      <c r="J281" s="57">
        <v>1</v>
      </c>
      <c r="K281" s="141"/>
      <c r="L281" s="141">
        <f t="shared" si="41"/>
        <v>0</v>
      </c>
      <c r="M281" s="65">
        <v>50</v>
      </c>
      <c r="N281" s="69" t="s">
        <v>44</v>
      </c>
      <c r="O281" s="69">
        <v>96</v>
      </c>
      <c r="P281" s="168">
        <f t="shared" si="42"/>
        <v>0</v>
      </c>
      <c r="Q281" s="68" t="s">
        <v>28</v>
      </c>
      <c r="R281" s="68">
        <v>4800</v>
      </c>
      <c r="S281" s="141">
        <f t="shared" si="43"/>
        <v>0</v>
      </c>
      <c r="T281" s="185" t="str">
        <f t="shared" si="44"/>
        <v>多功能盒（N款50μL移液吸头）：货号（5106）：ADN50RLS，多功能50ul无菌低吸附盒装，96个/盒，10盒/中盒，5中盒/箱；0元/盒</v>
      </c>
      <c r="U281" s="336"/>
      <c r="V281" s="337"/>
      <c r="W281" s="337"/>
      <c r="X281" s="338"/>
      <c r="Y281" s="182"/>
      <c r="Z281" s="73" t="s">
        <v>869</v>
      </c>
      <c r="AA281" s="141" t="s">
        <v>4588</v>
      </c>
      <c r="AB281" s="141" t="s">
        <v>4592</v>
      </c>
      <c r="AC281" s="141" t="s">
        <v>4589</v>
      </c>
      <c r="AD281" s="186" t="s">
        <v>4597</v>
      </c>
      <c r="AE281" s="186" t="s">
        <v>4594</v>
      </c>
      <c r="AF281" s="186" t="s">
        <v>4595</v>
      </c>
      <c r="AG281" s="186" t="s">
        <v>4596</v>
      </c>
    </row>
    <row r="282" spans="1:33" ht="30" hidden="1" customHeight="1">
      <c r="A282" s="269" t="e">
        <f t="shared" si="37"/>
        <v>#REF!</v>
      </c>
      <c r="B282" s="310"/>
      <c r="C282" s="58" t="str">
        <f t="shared" si="50"/>
        <v>多功能盒（N款50μL移液吸头）</v>
      </c>
      <c r="D282" s="60">
        <v>5107</v>
      </c>
      <c r="E282" s="159" t="s">
        <v>870</v>
      </c>
      <c r="F282" s="56" t="s">
        <v>151</v>
      </c>
      <c r="G282" s="56" t="s">
        <v>43</v>
      </c>
      <c r="H282" s="59" t="s">
        <v>25</v>
      </c>
      <c r="I282" s="57">
        <v>1</v>
      </c>
      <c r="J282" s="57">
        <v>1</v>
      </c>
      <c r="K282" s="141"/>
      <c r="L282" s="141">
        <f t="shared" si="41"/>
        <v>0</v>
      </c>
      <c r="M282" s="65">
        <v>50</v>
      </c>
      <c r="N282" s="69" t="s">
        <v>44</v>
      </c>
      <c r="O282" s="69">
        <v>96</v>
      </c>
      <c r="P282" s="168">
        <f t="shared" si="42"/>
        <v>0</v>
      </c>
      <c r="Q282" s="68" t="s">
        <v>28</v>
      </c>
      <c r="R282" s="68">
        <v>4800</v>
      </c>
      <c r="S282" s="141">
        <f t="shared" si="43"/>
        <v>0</v>
      </c>
      <c r="T282" s="185" t="str">
        <f t="shared" si="44"/>
        <v>多功能盒（N款50μL移液吸头）：货号（5107）：ADN50RLFS，多功能50ul无菌滤芯低吸附盒装，96个/盒，10盒/中盒，5中盒/箱；0元/盒</v>
      </c>
      <c r="U282" s="336"/>
      <c r="V282" s="337"/>
      <c r="W282" s="337"/>
      <c r="X282" s="338"/>
      <c r="Y282" s="182"/>
      <c r="Z282" s="73" t="s">
        <v>871</v>
      </c>
      <c r="AA282" s="141" t="s">
        <v>4588</v>
      </c>
      <c r="AB282" s="141" t="s">
        <v>4592</v>
      </c>
      <c r="AC282" s="141" t="s">
        <v>4589</v>
      </c>
      <c r="AD282" s="186" t="s">
        <v>4597</v>
      </c>
      <c r="AE282" s="186" t="s">
        <v>4594</v>
      </c>
      <c r="AF282" s="186" t="s">
        <v>4595</v>
      </c>
      <c r="AG282" s="186" t="s">
        <v>4596</v>
      </c>
    </row>
    <row r="283" spans="1:33" ht="30" hidden="1" customHeight="1">
      <c r="A283" s="269" t="e">
        <f t="shared" si="37"/>
        <v>#REF!</v>
      </c>
      <c r="B283" s="310"/>
      <c r="C283" s="58" t="s">
        <v>872</v>
      </c>
      <c r="D283" s="54">
        <v>5202</v>
      </c>
      <c r="E283" s="159" t="s">
        <v>873</v>
      </c>
      <c r="F283" s="56" t="s">
        <v>809</v>
      </c>
      <c r="G283" s="56" t="s">
        <v>24</v>
      </c>
      <c r="H283" s="59" t="s">
        <v>25</v>
      </c>
      <c r="I283" s="57">
        <v>1</v>
      </c>
      <c r="J283" s="57">
        <v>1</v>
      </c>
      <c r="K283" s="141"/>
      <c r="L283" s="141">
        <f t="shared" si="41"/>
        <v>0</v>
      </c>
      <c r="M283" s="65">
        <v>250</v>
      </c>
      <c r="N283" s="66" t="s">
        <v>27</v>
      </c>
      <c r="O283" s="66">
        <v>1000</v>
      </c>
      <c r="P283" s="168">
        <f t="shared" si="42"/>
        <v>0</v>
      </c>
      <c r="Q283" s="68" t="s">
        <v>28</v>
      </c>
      <c r="R283" s="68">
        <v>5000</v>
      </c>
      <c r="S283" s="141">
        <f t="shared" si="43"/>
        <v>0</v>
      </c>
      <c r="T283" s="185" t="str">
        <f t="shared" si="44"/>
        <v>N款250μL移液吸头：货号（5202）：ADN250BL，250ul低吸附袋装，  1000个/袋，5袋/箱；0元/袋</v>
      </c>
      <c r="U283" s="336"/>
      <c r="V283" s="337"/>
      <c r="W283" s="337"/>
      <c r="X283" s="338"/>
      <c r="Y283" s="182"/>
      <c r="Z283" s="73" t="s">
        <v>874</v>
      </c>
      <c r="AA283" s="141" t="s">
        <v>4588</v>
      </c>
      <c r="AB283" s="141" t="s">
        <v>4592</v>
      </c>
      <c r="AC283" s="141" t="s">
        <v>4589</v>
      </c>
      <c r="AD283" s="186" t="s">
        <v>4597</v>
      </c>
      <c r="AE283" s="186" t="s">
        <v>4594</v>
      </c>
      <c r="AF283" s="186" t="s">
        <v>4595</v>
      </c>
      <c r="AG283" s="186" t="s">
        <v>4596</v>
      </c>
    </row>
    <row r="284" spans="1:33" ht="30" hidden="1" customHeight="1">
      <c r="A284" s="269" t="e">
        <f t="shared" si="37"/>
        <v>#REF!</v>
      </c>
      <c r="B284" s="310"/>
      <c r="C284" s="58" t="str">
        <f t="shared" ref="C284:C286" si="51">C283</f>
        <v>N款250μL移液吸头</v>
      </c>
      <c r="D284" s="54">
        <v>5203</v>
      </c>
      <c r="E284" s="159" t="s">
        <v>875</v>
      </c>
      <c r="F284" s="56" t="s">
        <v>812</v>
      </c>
      <c r="G284" s="56" t="s">
        <v>24</v>
      </c>
      <c r="H284" s="59" t="s">
        <v>25</v>
      </c>
      <c r="I284" s="57">
        <v>1</v>
      </c>
      <c r="J284" s="57">
        <v>1</v>
      </c>
      <c r="K284" s="141"/>
      <c r="L284" s="141">
        <f t="shared" si="41"/>
        <v>0</v>
      </c>
      <c r="M284" s="65">
        <v>250</v>
      </c>
      <c r="N284" s="66" t="s">
        <v>27</v>
      </c>
      <c r="O284" s="66">
        <v>1000</v>
      </c>
      <c r="P284" s="168">
        <f t="shared" si="42"/>
        <v>0</v>
      </c>
      <c r="Q284" s="68" t="s">
        <v>28</v>
      </c>
      <c r="R284" s="68">
        <v>5000</v>
      </c>
      <c r="S284" s="141">
        <f t="shared" si="43"/>
        <v>0</v>
      </c>
      <c r="T284" s="185" t="str">
        <f t="shared" si="44"/>
        <v>N款250μL移液吸头：货号（5203）：ADN250BLF，250ul滤芯低吸附袋装，  1000个/袋，5袋/箱；0元/袋</v>
      </c>
      <c r="U284" s="336"/>
      <c r="V284" s="337"/>
      <c r="W284" s="337"/>
      <c r="X284" s="338"/>
      <c r="Y284" s="182"/>
      <c r="Z284" s="73" t="s">
        <v>876</v>
      </c>
      <c r="AA284" s="141" t="s">
        <v>4588</v>
      </c>
      <c r="AB284" s="141" t="s">
        <v>4592</v>
      </c>
      <c r="AC284" s="141" t="s">
        <v>4589</v>
      </c>
      <c r="AD284" s="186" t="s">
        <v>4597</v>
      </c>
      <c r="AE284" s="186" t="s">
        <v>4594</v>
      </c>
      <c r="AF284" s="186" t="s">
        <v>4595</v>
      </c>
      <c r="AG284" s="186" t="s">
        <v>4596</v>
      </c>
    </row>
    <row r="285" spans="1:33" ht="30" hidden="1" customHeight="1">
      <c r="A285" s="269" t="e">
        <f t="shared" si="37"/>
        <v>#REF!</v>
      </c>
      <c r="B285" s="310"/>
      <c r="C285" s="58" t="s">
        <v>877</v>
      </c>
      <c r="D285" s="60">
        <v>5206</v>
      </c>
      <c r="E285" s="159" t="s">
        <v>878</v>
      </c>
      <c r="F285" s="56" t="s">
        <v>791</v>
      </c>
      <c r="G285" s="56" t="s">
        <v>141</v>
      </c>
      <c r="H285" s="59" t="s">
        <v>25</v>
      </c>
      <c r="I285" s="57">
        <v>1</v>
      </c>
      <c r="J285" s="57">
        <v>1</v>
      </c>
      <c r="K285" s="141"/>
      <c r="L285" s="141">
        <f t="shared" si="41"/>
        <v>0</v>
      </c>
      <c r="M285" s="65">
        <v>250</v>
      </c>
      <c r="N285" s="69" t="s">
        <v>44</v>
      </c>
      <c r="O285" s="69">
        <v>96</v>
      </c>
      <c r="P285" s="168">
        <f t="shared" si="42"/>
        <v>0</v>
      </c>
      <c r="Q285" s="68" t="s">
        <v>28</v>
      </c>
      <c r="R285" s="68">
        <v>6912</v>
      </c>
      <c r="S285" s="141">
        <f t="shared" si="43"/>
        <v>0</v>
      </c>
      <c r="T285" s="185" t="str">
        <f t="shared" si="44"/>
        <v>多功能盒（N款250μL移液吸头）：货号（5206）：ADN250RLS，多功能250ul无菌低吸附盒装，96个/盒，18盒/中盒，4中盒/箱；0元/盒</v>
      </c>
      <c r="U285" s="336"/>
      <c r="V285" s="337"/>
      <c r="W285" s="337"/>
      <c r="X285" s="338"/>
      <c r="Y285" s="182"/>
      <c r="Z285" s="73" t="s">
        <v>879</v>
      </c>
      <c r="AA285" s="141" t="s">
        <v>4588</v>
      </c>
      <c r="AB285" s="141" t="s">
        <v>4592</v>
      </c>
      <c r="AC285" s="141" t="s">
        <v>4589</v>
      </c>
      <c r="AD285" s="186" t="s">
        <v>4597</v>
      </c>
      <c r="AE285" s="186" t="s">
        <v>4594</v>
      </c>
      <c r="AF285" s="186" t="s">
        <v>4595</v>
      </c>
      <c r="AG285" s="186" t="s">
        <v>4596</v>
      </c>
    </row>
    <row r="286" spans="1:33" ht="30" hidden="1" customHeight="1">
      <c r="A286" s="269" t="e">
        <f t="shared" si="37"/>
        <v>#REF!</v>
      </c>
      <c r="B286" s="310"/>
      <c r="C286" s="58" t="str">
        <f t="shared" si="51"/>
        <v>多功能盒（N款250μL移液吸头）</v>
      </c>
      <c r="D286" s="60">
        <v>5207</v>
      </c>
      <c r="E286" s="159" t="s">
        <v>880</v>
      </c>
      <c r="F286" s="56" t="s">
        <v>794</v>
      </c>
      <c r="G286" s="56" t="s">
        <v>141</v>
      </c>
      <c r="H286" s="59" t="s">
        <v>25</v>
      </c>
      <c r="I286" s="57">
        <v>1</v>
      </c>
      <c r="J286" s="57">
        <v>1</v>
      </c>
      <c r="K286" s="141"/>
      <c r="L286" s="141">
        <f t="shared" si="41"/>
        <v>0</v>
      </c>
      <c r="M286" s="65">
        <v>250</v>
      </c>
      <c r="N286" s="69" t="s">
        <v>44</v>
      </c>
      <c r="O286" s="69">
        <v>96</v>
      </c>
      <c r="P286" s="168">
        <f t="shared" si="42"/>
        <v>0</v>
      </c>
      <c r="Q286" s="68" t="s">
        <v>28</v>
      </c>
      <c r="R286" s="68">
        <v>6912</v>
      </c>
      <c r="S286" s="141">
        <f t="shared" si="43"/>
        <v>0</v>
      </c>
      <c r="T286" s="185" t="str">
        <f t="shared" si="44"/>
        <v>多功能盒（N款250μL移液吸头）：货号（5207）：ADN250RLFS，多功能250ul无菌滤芯低吸附盒装，96个/盒，18盒/中盒，4中盒/箱；0元/盒</v>
      </c>
      <c r="U286" s="336"/>
      <c r="V286" s="337"/>
      <c r="W286" s="337"/>
      <c r="X286" s="338"/>
      <c r="Y286" s="182"/>
      <c r="Z286" s="73" t="s">
        <v>881</v>
      </c>
      <c r="AA286" s="141" t="s">
        <v>4588</v>
      </c>
      <c r="AB286" s="141" t="s">
        <v>4592</v>
      </c>
      <c r="AC286" s="141" t="s">
        <v>4589</v>
      </c>
      <c r="AD286" s="186" t="s">
        <v>4597</v>
      </c>
      <c r="AE286" s="186" t="s">
        <v>4594</v>
      </c>
      <c r="AF286" s="186" t="s">
        <v>4595</v>
      </c>
      <c r="AG286" s="186" t="s">
        <v>4596</v>
      </c>
    </row>
    <row r="287" spans="1:33" ht="30" hidden="1" customHeight="1">
      <c r="A287" s="269" t="e">
        <f t="shared" si="37"/>
        <v>#REF!</v>
      </c>
      <c r="B287" s="310"/>
      <c r="C287" s="58" t="s">
        <v>882</v>
      </c>
      <c r="D287" s="54">
        <v>5302</v>
      </c>
      <c r="E287" s="159" t="s">
        <v>883</v>
      </c>
      <c r="F287" s="56" t="s">
        <v>104</v>
      </c>
      <c r="G287" s="56" t="s">
        <v>24</v>
      </c>
      <c r="H287" s="59" t="s">
        <v>25</v>
      </c>
      <c r="I287" s="57">
        <v>1</v>
      </c>
      <c r="J287" s="57">
        <v>1</v>
      </c>
      <c r="K287" s="141"/>
      <c r="L287" s="141">
        <f t="shared" si="41"/>
        <v>0</v>
      </c>
      <c r="M287" s="65">
        <v>20</v>
      </c>
      <c r="N287" s="66" t="s">
        <v>27</v>
      </c>
      <c r="O287" s="66">
        <v>1000</v>
      </c>
      <c r="P287" s="168">
        <f t="shared" si="42"/>
        <v>0</v>
      </c>
      <c r="Q287" s="68" t="s">
        <v>28</v>
      </c>
      <c r="R287" s="68">
        <v>5000</v>
      </c>
      <c r="S287" s="141">
        <f t="shared" si="43"/>
        <v>0</v>
      </c>
      <c r="T287" s="185" t="str">
        <f t="shared" si="44"/>
        <v>O款20μL移液吸头：货号（5302）：ADX20BL，20ul低吸附袋装，  1000个/袋，5袋/箱；0元/袋</v>
      </c>
      <c r="U287" s="336" t="s">
        <v>885</v>
      </c>
      <c r="V287" s="337"/>
      <c r="W287" s="337"/>
      <c r="X287" s="338"/>
      <c r="Y287" s="182"/>
      <c r="Z287" s="73" t="s">
        <v>884</v>
      </c>
      <c r="AA287" s="141" t="s">
        <v>4588</v>
      </c>
      <c r="AB287" s="141" t="s">
        <v>4592</v>
      </c>
      <c r="AC287" s="141" t="s">
        <v>4589</v>
      </c>
      <c r="AD287" s="186" t="s">
        <v>4597</v>
      </c>
      <c r="AE287" s="186" t="s">
        <v>4594</v>
      </c>
      <c r="AF287" s="186" t="s">
        <v>4595</v>
      </c>
      <c r="AG287" s="186" t="s">
        <v>4596</v>
      </c>
    </row>
    <row r="288" spans="1:33" ht="30" hidden="1" customHeight="1">
      <c r="A288" s="269" t="e">
        <f t="shared" si="37"/>
        <v>#REF!</v>
      </c>
      <c r="B288" s="310"/>
      <c r="C288" s="58" t="str">
        <f t="shared" ref="C288:C290" si="52">C287</f>
        <v>O款20μL移液吸头</v>
      </c>
      <c r="D288" s="54">
        <v>5303</v>
      </c>
      <c r="E288" s="159" t="s">
        <v>886</v>
      </c>
      <c r="F288" s="56" t="s">
        <v>107</v>
      </c>
      <c r="G288" s="56" t="s">
        <v>24</v>
      </c>
      <c r="H288" s="59" t="s">
        <v>25</v>
      </c>
      <c r="I288" s="57">
        <v>1</v>
      </c>
      <c r="J288" s="57">
        <v>1</v>
      </c>
      <c r="K288" s="141"/>
      <c r="L288" s="141">
        <f t="shared" si="41"/>
        <v>0</v>
      </c>
      <c r="M288" s="65">
        <v>20</v>
      </c>
      <c r="N288" s="66" t="s">
        <v>27</v>
      </c>
      <c r="O288" s="66">
        <v>1000</v>
      </c>
      <c r="P288" s="168">
        <f t="shared" si="42"/>
        <v>0</v>
      </c>
      <c r="Q288" s="68" t="s">
        <v>28</v>
      </c>
      <c r="R288" s="68">
        <v>5000</v>
      </c>
      <c r="S288" s="141">
        <f t="shared" si="43"/>
        <v>0</v>
      </c>
      <c r="T288" s="185" t="str">
        <f t="shared" si="44"/>
        <v>O款20μL移液吸头：货号（5303）：ADX20BLF，20ul滤芯低吸附袋装，  1000个/袋，5袋/箱；0元/袋</v>
      </c>
      <c r="U288" s="336"/>
      <c r="V288" s="337"/>
      <c r="W288" s="337"/>
      <c r="X288" s="338"/>
      <c r="Y288" s="182"/>
      <c r="Z288" s="73" t="s">
        <v>887</v>
      </c>
      <c r="AA288" s="141" t="s">
        <v>4588</v>
      </c>
      <c r="AB288" s="141" t="s">
        <v>4592</v>
      </c>
      <c r="AC288" s="141" t="s">
        <v>4589</v>
      </c>
      <c r="AD288" s="186" t="s">
        <v>4597</v>
      </c>
      <c r="AE288" s="186" t="s">
        <v>4594</v>
      </c>
      <c r="AF288" s="186" t="s">
        <v>4595</v>
      </c>
      <c r="AG288" s="186" t="s">
        <v>4596</v>
      </c>
    </row>
    <row r="289" spans="1:33" ht="30" hidden="1" customHeight="1">
      <c r="A289" s="269" t="e">
        <f t="shared" si="37"/>
        <v>#REF!</v>
      </c>
      <c r="B289" s="310"/>
      <c r="C289" s="58" t="s">
        <v>888</v>
      </c>
      <c r="D289" s="60">
        <v>5306</v>
      </c>
      <c r="E289" s="159" t="s">
        <v>889</v>
      </c>
      <c r="F289" s="56" t="s">
        <v>639</v>
      </c>
      <c r="G289" s="56" t="s">
        <v>43</v>
      </c>
      <c r="H289" s="59" t="s">
        <v>25</v>
      </c>
      <c r="I289" s="57">
        <v>1</v>
      </c>
      <c r="J289" s="57">
        <v>1</v>
      </c>
      <c r="K289" s="141"/>
      <c r="L289" s="141">
        <f t="shared" si="41"/>
        <v>0</v>
      </c>
      <c r="M289" s="65">
        <v>20</v>
      </c>
      <c r="N289" s="69" t="s">
        <v>44</v>
      </c>
      <c r="O289" s="69">
        <v>96</v>
      </c>
      <c r="P289" s="168">
        <f t="shared" si="42"/>
        <v>0</v>
      </c>
      <c r="Q289" s="68" t="s">
        <v>28</v>
      </c>
      <c r="R289" s="68">
        <v>4800</v>
      </c>
      <c r="S289" s="141">
        <f t="shared" si="43"/>
        <v>0</v>
      </c>
      <c r="T289" s="185" t="str">
        <f t="shared" si="44"/>
        <v>多功能盒（O款20μL移液吸头）：货号（5306）：ADX20RLS，多功能20ul无菌低吸附盒装，96个/盒，10盒/中盒，5中盒/箱；0元/盒</v>
      </c>
      <c r="U289" s="336"/>
      <c r="V289" s="337"/>
      <c r="W289" s="337"/>
      <c r="X289" s="338"/>
      <c r="Y289" s="182"/>
      <c r="Z289" s="73" t="s">
        <v>890</v>
      </c>
      <c r="AA289" s="141" t="s">
        <v>4588</v>
      </c>
      <c r="AB289" s="141" t="s">
        <v>4592</v>
      </c>
      <c r="AC289" s="141" t="s">
        <v>4589</v>
      </c>
      <c r="AD289" s="186" t="s">
        <v>4597</v>
      </c>
      <c r="AE289" s="186" t="s">
        <v>4594</v>
      </c>
      <c r="AF289" s="186" t="s">
        <v>4595</v>
      </c>
      <c r="AG289" s="186" t="s">
        <v>4596</v>
      </c>
    </row>
    <row r="290" spans="1:33" ht="30" hidden="1" customHeight="1">
      <c r="A290" s="269" t="e">
        <f t="shared" si="37"/>
        <v>#REF!</v>
      </c>
      <c r="B290" s="310"/>
      <c r="C290" s="58" t="str">
        <f t="shared" si="52"/>
        <v>多功能盒（O款20μL移液吸头）</v>
      </c>
      <c r="D290" s="60">
        <v>5307</v>
      </c>
      <c r="E290" s="159" t="s">
        <v>891</v>
      </c>
      <c r="F290" s="56" t="s">
        <v>642</v>
      </c>
      <c r="G290" s="56" t="s">
        <v>43</v>
      </c>
      <c r="H290" s="59" t="s">
        <v>25</v>
      </c>
      <c r="I290" s="57">
        <v>1</v>
      </c>
      <c r="J290" s="57">
        <v>1</v>
      </c>
      <c r="K290" s="141"/>
      <c r="L290" s="141">
        <f t="shared" si="41"/>
        <v>0</v>
      </c>
      <c r="M290" s="65">
        <v>20</v>
      </c>
      <c r="N290" s="69" t="s">
        <v>44</v>
      </c>
      <c r="O290" s="69">
        <v>96</v>
      </c>
      <c r="P290" s="168">
        <f t="shared" si="42"/>
        <v>0</v>
      </c>
      <c r="Q290" s="68" t="s">
        <v>28</v>
      </c>
      <c r="R290" s="68">
        <v>4800</v>
      </c>
      <c r="S290" s="141">
        <f t="shared" si="43"/>
        <v>0</v>
      </c>
      <c r="T290" s="185" t="str">
        <f t="shared" si="44"/>
        <v>多功能盒（O款20μL移液吸头）：货号（5307）：ADX20RLFS，多功能20ul无菌滤芯低吸附盒装，96个/盒，10盒/中盒，5中盒/箱；0元/盒</v>
      </c>
      <c r="U290" s="336"/>
      <c r="V290" s="337"/>
      <c r="W290" s="337"/>
      <c r="X290" s="338"/>
      <c r="Y290" s="182"/>
      <c r="Z290" s="73" t="s">
        <v>892</v>
      </c>
      <c r="AA290" s="141" t="s">
        <v>4588</v>
      </c>
      <c r="AB290" s="141" t="s">
        <v>4592</v>
      </c>
      <c r="AC290" s="141" t="s">
        <v>4589</v>
      </c>
      <c r="AD290" s="186" t="s">
        <v>4597</v>
      </c>
      <c r="AE290" s="186" t="s">
        <v>4594</v>
      </c>
      <c r="AF290" s="186" t="s">
        <v>4595</v>
      </c>
      <c r="AG290" s="186" t="s">
        <v>4596</v>
      </c>
    </row>
    <row r="291" spans="1:33" ht="30" hidden="1" customHeight="1">
      <c r="A291" s="269" t="e">
        <f t="shared" si="37"/>
        <v>#REF!</v>
      </c>
      <c r="B291" s="310"/>
      <c r="C291" s="58" t="s">
        <v>893</v>
      </c>
      <c r="D291" s="54">
        <v>5402</v>
      </c>
      <c r="E291" s="159" t="s">
        <v>894</v>
      </c>
      <c r="F291" s="56" t="s">
        <v>207</v>
      </c>
      <c r="G291" s="56" t="s">
        <v>24</v>
      </c>
      <c r="H291" s="59" t="s">
        <v>25</v>
      </c>
      <c r="I291" s="57">
        <v>1</v>
      </c>
      <c r="J291" s="57">
        <v>1</v>
      </c>
      <c r="K291" s="141"/>
      <c r="L291" s="141">
        <f t="shared" si="41"/>
        <v>0</v>
      </c>
      <c r="M291" s="65">
        <v>200</v>
      </c>
      <c r="N291" s="66" t="s">
        <v>27</v>
      </c>
      <c r="O291" s="66">
        <v>1000</v>
      </c>
      <c r="P291" s="168">
        <f t="shared" si="42"/>
        <v>0</v>
      </c>
      <c r="Q291" s="68" t="s">
        <v>28</v>
      </c>
      <c r="R291" s="68">
        <v>5000</v>
      </c>
      <c r="S291" s="141">
        <f t="shared" si="43"/>
        <v>0</v>
      </c>
      <c r="T291" s="185" t="str">
        <f t="shared" si="44"/>
        <v>O款200μL移液吸头：货号（5402）：ADX200BL，200ul低吸附袋装，  1000个/袋，5袋/箱；0元/袋</v>
      </c>
      <c r="U291" s="336"/>
      <c r="V291" s="337"/>
      <c r="W291" s="337"/>
      <c r="X291" s="338"/>
      <c r="Y291" s="182"/>
      <c r="Z291" s="73" t="s">
        <v>895</v>
      </c>
      <c r="AA291" s="141" t="s">
        <v>4588</v>
      </c>
      <c r="AB291" s="141" t="s">
        <v>4592</v>
      </c>
      <c r="AC291" s="141" t="s">
        <v>4589</v>
      </c>
      <c r="AD291" s="186" t="s">
        <v>4597</v>
      </c>
      <c r="AE291" s="186" t="s">
        <v>4594</v>
      </c>
      <c r="AF291" s="186" t="s">
        <v>4595</v>
      </c>
      <c r="AG291" s="186" t="s">
        <v>4596</v>
      </c>
    </row>
    <row r="292" spans="1:33" ht="30" hidden="1" customHeight="1">
      <c r="A292" s="269" t="e">
        <f t="shared" si="37"/>
        <v>#REF!</v>
      </c>
      <c r="B292" s="310"/>
      <c r="C292" s="58" t="str">
        <f t="shared" ref="C292:C294" si="53">C291</f>
        <v>O款200μL移液吸头</v>
      </c>
      <c r="D292" s="54">
        <v>5403</v>
      </c>
      <c r="E292" s="159" t="s">
        <v>896</v>
      </c>
      <c r="F292" s="56" t="s">
        <v>210</v>
      </c>
      <c r="G292" s="56" t="s">
        <v>24</v>
      </c>
      <c r="H292" s="59" t="s">
        <v>25</v>
      </c>
      <c r="I292" s="57">
        <v>1</v>
      </c>
      <c r="J292" s="57">
        <v>1</v>
      </c>
      <c r="K292" s="141"/>
      <c r="L292" s="141">
        <f t="shared" si="41"/>
        <v>0</v>
      </c>
      <c r="M292" s="65">
        <v>200</v>
      </c>
      <c r="N292" s="66" t="s">
        <v>27</v>
      </c>
      <c r="O292" s="66">
        <v>1000</v>
      </c>
      <c r="P292" s="168">
        <f t="shared" si="42"/>
        <v>0</v>
      </c>
      <c r="Q292" s="68" t="s">
        <v>28</v>
      </c>
      <c r="R292" s="68">
        <v>5000</v>
      </c>
      <c r="S292" s="141">
        <f t="shared" si="43"/>
        <v>0</v>
      </c>
      <c r="T292" s="185" t="str">
        <f t="shared" si="44"/>
        <v>O款200μL移液吸头：货号（5403）：ADX200BLF，200ul滤芯低吸附袋装，  1000个/袋，5袋/箱；0元/袋</v>
      </c>
      <c r="U292" s="336"/>
      <c r="V292" s="337"/>
      <c r="W292" s="337"/>
      <c r="X292" s="338"/>
      <c r="Y292" s="182"/>
      <c r="Z292" s="73" t="s">
        <v>897</v>
      </c>
      <c r="AA292" s="141" t="s">
        <v>4588</v>
      </c>
      <c r="AB292" s="141" t="s">
        <v>4592</v>
      </c>
      <c r="AC292" s="141" t="s">
        <v>4589</v>
      </c>
      <c r="AD292" s="186" t="s">
        <v>4597</v>
      </c>
      <c r="AE292" s="186" t="s">
        <v>4594</v>
      </c>
      <c r="AF292" s="186" t="s">
        <v>4595</v>
      </c>
      <c r="AG292" s="186" t="s">
        <v>4596</v>
      </c>
    </row>
    <row r="293" spans="1:33" ht="30" hidden="1" customHeight="1">
      <c r="A293" s="269" t="e">
        <f t="shared" si="37"/>
        <v>#REF!</v>
      </c>
      <c r="B293" s="310"/>
      <c r="C293" s="58" t="s">
        <v>898</v>
      </c>
      <c r="D293" s="60">
        <v>5406</v>
      </c>
      <c r="E293" s="159" t="s">
        <v>899</v>
      </c>
      <c r="F293" s="56" t="s">
        <v>220</v>
      </c>
      <c r="G293" s="56" t="s">
        <v>141</v>
      </c>
      <c r="H293" s="59" t="s">
        <v>25</v>
      </c>
      <c r="I293" s="57">
        <v>1</v>
      </c>
      <c r="J293" s="57">
        <v>1</v>
      </c>
      <c r="K293" s="141"/>
      <c r="L293" s="141">
        <f t="shared" si="41"/>
        <v>0</v>
      </c>
      <c r="M293" s="65">
        <v>200</v>
      </c>
      <c r="N293" s="69" t="s">
        <v>44</v>
      </c>
      <c r="O293" s="69">
        <v>96</v>
      </c>
      <c r="P293" s="168">
        <f t="shared" si="42"/>
        <v>0</v>
      </c>
      <c r="Q293" s="68" t="s">
        <v>28</v>
      </c>
      <c r="R293" s="68">
        <v>6912</v>
      </c>
      <c r="S293" s="141">
        <f t="shared" si="43"/>
        <v>0</v>
      </c>
      <c r="T293" s="185" t="str">
        <f t="shared" si="44"/>
        <v>多功能盒（O款200μL移液吸头）：货号（5406）：ADX200RLS，多功能200ul无菌低吸附盒装，96个/盒，18盒/中盒，4中盒/箱；0元/盒</v>
      </c>
      <c r="U293" s="336"/>
      <c r="V293" s="337"/>
      <c r="W293" s="337"/>
      <c r="X293" s="338"/>
      <c r="Y293" s="182"/>
      <c r="Z293" s="73" t="s">
        <v>900</v>
      </c>
      <c r="AA293" s="141" t="s">
        <v>4588</v>
      </c>
      <c r="AB293" s="141" t="s">
        <v>4592</v>
      </c>
      <c r="AC293" s="141" t="s">
        <v>4589</v>
      </c>
      <c r="AD293" s="186" t="s">
        <v>4597</v>
      </c>
      <c r="AE293" s="186" t="s">
        <v>4594</v>
      </c>
      <c r="AF293" s="186" t="s">
        <v>4595</v>
      </c>
      <c r="AG293" s="186" t="s">
        <v>4596</v>
      </c>
    </row>
    <row r="294" spans="1:33" ht="30" hidden="1" customHeight="1">
      <c r="A294" s="269" t="e">
        <f t="shared" si="37"/>
        <v>#REF!</v>
      </c>
      <c r="B294" s="310"/>
      <c r="C294" s="58" t="str">
        <f t="shared" si="53"/>
        <v>多功能盒（O款200μL移液吸头）</v>
      </c>
      <c r="D294" s="60">
        <v>5407</v>
      </c>
      <c r="E294" s="159" t="s">
        <v>901</v>
      </c>
      <c r="F294" s="56" t="s">
        <v>223</v>
      </c>
      <c r="G294" s="56" t="s">
        <v>141</v>
      </c>
      <c r="H294" s="59" t="s">
        <v>25</v>
      </c>
      <c r="I294" s="57">
        <v>1</v>
      </c>
      <c r="J294" s="57">
        <v>1</v>
      </c>
      <c r="K294" s="141"/>
      <c r="L294" s="141">
        <f t="shared" si="41"/>
        <v>0</v>
      </c>
      <c r="M294" s="65">
        <v>200</v>
      </c>
      <c r="N294" s="69" t="s">
        <v>44</v>
      </c>
      <c r="O294" s="69">
        <v>96</v>
      </c>
      <c r="P294" s="168">
        <f t="shared" si="42"/>
        <v>0</v>
      </c>
      <c r="Q294" s="68" t="s">
        <v>28</v>
      </c>
      <c r="R294" s="68">
        <v>6912</v>
      </c>
      <c r="S294" s="141">
        <f t="shared" si="43"/>
        <v>0</v>
      </c>
      <c r="T294" s="185" t="str">
        <f t="shared" si="44"/>
        <v>多功能盒（O款200μL移液吸头）：货号（5407）：ADX200RLFS，多功能200ul无菌滤芯低吸附盒装，96个/盒，18盒/中盒，4中盒/箱；0元/盒</v>
      </c>
      <c r="U294" s="336"/>
      <c r="V294" s="337"/>
      <c r="W294" s="337"/>
      <c r="X294" s="338"/>
      <c r="Y294" s="182"/>
      <c r="Z294" s="73" t="s">
        <v>902</v>
      </c>
      <c r="AA294" s="141" t="s">
        <v>4588</v>
      </c>
      <c r="AB294" s="141" t="s">
        <v>4592</v>
      </c>
      <c r="AC294" s="141" t="s">
        <v>4589</v>
      </c>
      <c r="AD294" s="186" t="s">
        <v>4597</v>
      </c>
      <c r="AE294" s="186" t="s">
        <v>4594</v>
      </c>
      <c r="AF294" s="186" t="s">
        <v>4595</v>
      </c>
      <c r="AG294" s="186" t="s">
        <v>4596</v>
      </c>
    </row>
    <row r="295" spans="1:33" ht="30" hidden="1" customHeight="1">
      <c r="A295" s="269" t="e">
        <f t="shared" si="37"/>
        <v>#REF!</v>
      </c>
      <c r="B295" s="310"/>
      <c r="C295" s="58" t="s">
        <v>903</v>
      </c>
      <c r="D295" s="54">
        <v>5502</v>
      </c>
      <c r="E295" s="159" t="s">
        <v>904</v>
      </c>
      <c r="F295" s="56" t="s">
        <v>412</v>
      </c>
      <c r="G295" s="56" t="s">
        <v>24</v>
      </c>
      <c r="H295" s="59" t="s">
        <v>25</v>
      </c>
      <c r="I295" s="57">
        <v>1</v>
      </c>
      <c r="J295" s="57">
        <v>1</v>
      </c>
      <c r="K295" s="141"/>
      <c r="L295" s="141">
        <f t="shared" si="41"/>
        <v>0</v>
      </c>
      <c r="M295" s="65">
        <v>1000</v>
      </c>
      <c r="N295" s="66" t="s">
        <v>27</v>
      </c>
      <c r="O295" s="66">
        <v>1000</v>
      </c>
      <c r="P295" s="168">
        <f t="shared" si="42"/>
        <v>0</v>
      </c>
      <c r="Q295" s="68" t="s">
        <v>28</v>
      </c>
      <c r="R295" s="68">
        <v>5000</v>
      </c>
      <c r="S295" s="141">
        <f t="shared" si="43"/>
        <v>0</v>
      </c>
      <c r="T295" s="185" t="str">
        <f t="shared" si="44"/>
        <v>O款1000μL移液吸头：货号（5502）：ADX1000BL，1000ul低吸附袋装，  1000个/袋，5袋/箱；0元/袋</v>
      </c>
      <c r="U295" s="336"/>
      <c r="V295" s="337"/>
      <c r="W295" s="337"/>
      <c r="X295" s="338"/>
      <c r="Y295" s="182"/>
      <c r="Z295" s="73" t="s">
        <v>905</v>
      </c>
      <c r="AA295" s="141" t="s">
        <v>4588</v>
      </c>
      <c r="AB295" s="141" t="s">
        <v>4592</v>
      </c>
      <c r="AC295" s="141" t="s">
        <v>4589</v>
      </c>
      <c r="AD295" s="186" t="s">
        <v>4597</v>
      </c>
      <c r="AE295" s="186" t="s">
        <v>4594</v>
      </c>
      <c r="AF295" s="186" t="s">
        <v>4595</v>
      </c>
      <c r="AG295" s="186" t="s">
        <v>4596</v>
      </c>
    </row>
    <row r="296" spans="1:33" ht="30" hidden="1" customHeight="1">
      <c r="A296" s="269" t="e">
        <f t="shared" si="37"/>
        <v>#REF!</v>
      </c>
      <c r="B296" s="310"/>
      <c r="C296" s="58" t="str">
        <f t="shared" ref="C296:C298" si="54">C295</f>
        <v>O款1000μL移液吸头</v>
      </c>
      <c r="D296" s="54">
        <v>5503</v>
      </c>
      <c r="E296" s="159" t="s">
        <v>906</v>
      </c>
      <c r="F296" s="56" t="s">
        <v>415</v>
      </c>
      <c r="G296" s="56" t="s">
        <v>24</v>
      </c>
      <c r="H296" s="59" t="s">
        <v>25</v>
      </c>
      <c r="I296" s="57">
        <v>1</v>
      </c>
      <c r="J296" s="57">
        <v>1</v>
      </c>
      <c r="K296" s="141"/>
      <c r="L296" s="141">
        <f t="shared" si="41"/>
        <v>0</v>
      </c>
      <c r="M296" s="65">
        <v>1000</v>
      </c>
      <c r="N296" s="66" t="s">
        <v>27</v>
      </c>
      <c r="O296" s="66">
        <v>1000</v>
      </c>
      <c r="P296" s="168">
        <f t="shared" si="42"/>
        <v>0</v>
      </c>
      <c r="Q296" s="68" t="s">
        <v>28</v>
      </c>
      <c r="R296" s="68">
        <v>5000</v>
      </c>
      <c r="S296" s="141">
        <f t="shared" si="43"/>
        <v>0</v>
      </c>
      <c r="T296" s="185" t="str">
        <f t="shared" si="44"/>
        <v>O款1000μL移液吸头：货号（5503）：ADX1000BLF，1000ul滤芯低吸附袋装，  1000个/袋，5袋/箱；0元/袋</v>
      </c>
      <c r="U296" s="336"/>
      <c r="V296" s="337"/>
      <c r="W296" s="337"/>
      <c r="X296" s="338"/>
      <c r="Y296" s="182"/>
      <c r="Z296" s="73" t="s">
        <v>907</v>
      </c>
      <c r="AA296" s="141" t="s">
        <v>4588</v>
      </c>
      <c r="AB296" s="141" t="s">
        <v>4592</v>
      </c>
      <c r="AC296" s="141" t="s">
        <v>4589</v>
      </c>
      <c r="AD296" s="186" t="s">
        <v>4597</v>
      </c>
      <c r="AE296" s="186" t="s">
        <v>4594</v>
      </c>
      <c r="AF296" s="186" t="s">
        <v>4595</v>
      </c>
      <c r="AG296" s="186" t="s">
        <v>4596</v>
      </c>
    </row>
    <row r="297" spans="1:33" ht="30" hidden="1" customHeight="1">
      <c r="A297" s="269" t="e">
        <f t="shared" si="37"/>
        <v>#REF!</v>
      </c>
      <c r="B297" s="310"/>
      <c r="C297" s="58" t="s">
        <v>908</v>
      </c>
      <c r="D297" s="60">
        <v>5506</v>
      </c>
      <c r="E297" s="159" t="s">
        <v>909</v>
      </c>
      <c r="F297" s="56" t="s">
        <v>426</v>
      </c>
      <c r="G297" s="56" t="s">
        <v>419</v>
      </c>
      <c r="H297" s="59" t="s">
        <v>25</v>
      </c>
      <c r="I297" s="57">
        <v>1</v>
      </c>
      <c r="J297" s="57">
        <v>1</v>
      </c>
      <c r="K297" s="141"/>
      <c r="L297" s="141">
        <f t="shared" si="41"/>
        <v>0</v>
      </c>
      <c r="M297" s="65">
        <v>1000</v>
      </c>
      <c r="N297" s="69" t="s">
        <v>44</v>
      </c>
      <c r="O297" s="69">
        <v>96</v>
      </c>
      <c r="P297" s="168">
        <f t="shared" si="42"/>
        <v>0</v>
      </c>
      <c r="Q297" s="68" t="s">
        <v>28</v>
      </c>
      <c r="R297" s="68">
        <v>4608</v>
      </c>
      <c r="S297" s="141">
        <f t="shared" si="43"/>
        <v>0</v>
      </c>
      <c r="T297" s="185" t="str">
        <f t="shared" si="44"/>
        <v>多功能盒（O款1000μL移液吸头）：货号（5506）：ADX1000RLS，多功能1000ul无菌低吸附盒装，96个/盒，12盒/中盒，4中盒/箱；0元/盒</v>
      </c>
      <c r="U297" s="336"/>
      <c r="V297" s="337"/>
      <c r="W297" s="337"/>
      <c r="X297" s="338"/>
      <c r="Y297" s="182"/>
      <c r="Z297" s="73" t="s">
        <v>910</v>
      </c>
      <c r="AA297" s="141" t="s">
        <v>4588</v>
      </c>
      <c r="AB297" s="141" t="s">
        <v>4592</v>
      </c>
      <c r="AC297" s="141" t="s">
        <v>4589</v>
      </c>
      <c r="AD297" s="186" t="s">
        <v>4597</v>
      </c>
      <c r="AE297" s="186" t="s">
        <v>4594</v>
      </c>
      <c r="AF297" s="186" t="s">
        <v>4595</v>
      </c>
      <c r="AG297" s="186" t="s">
        <v>4596</v>
      </c>
    </row>
    <row r="298" spans="1:33" ht="30" hidden="1" customHeight="1">
      <c r="A298" s="269" t="e">
        <f t="shared" si="37"/>
        <v>#REF!</v>
      </c>
      <c r="B298" s="310"/>
      <c r="C298" s="58" t="str">
        <f t="shared" si="54"/>
        <v>多功能盒（O款1000μL移液吸头）</v>
      </c>
      <c r="D298" s="60">
        <v>5507</v>
      </c>
      <c r="E298" s="159" t="s">
        <v>911</v>
      </c>
      <c r="F298" s="56" t="s">
        <v>429</v>
      </c>
      <c r="G298" s="56" t="s">
        <v>419</v>
      </c>
      <c r="H298" s="59" t="s">
        <v>25</v>
      </c>
      <c r="I298" s="57">
        <v>1</v>
      </c>
      <c r="J298" s="57">
        <v>1</v>
      </c>
      <c r="K298" s="141"/>
      <c r="L298" s="141">
        <f t="shared" si="41"/>
        <v>0</v>
      </c>
      <c r="M298" s="65">
        <v>1000</v>
      </c>
      <c r="N298" s="69" t="s">
        <v>44</v>
      </c>
      <c r="O298" s="69">
        <v>96</v>
      </c>
      <c r="P298" s="168">
        <f t="shared" si="42"/>
        <v>0</v>
      </c>
      <c r="Q298" s="68" t="s">
        <v>28</v>
      </c>
      <c r="R298" s="68">
        <v>4608</v>
      </c>
      <c r="S298" s="141">
        <f t="shared" si="43"/>
        <v>0</v>
      </c>
      <c r="T298" s="185" t="str">
        <f t="shared" si="44"/>
        <v>多功能盒（O款1000μL移液吸头）：货号（5507）：ADX1000RLFS，多功能1000ul无菌滤芯低吸附盒装，96个/盒，12盒/中盒，4中盒/箱；0元/盒</v>
      </c>
      <c r="U298" s="336"/>
      <c r="V298" s="337"/>
      <c r="W298" s="337"/>
      <c r="X298" s="338"/>
      <c r="Y298" s="182"/>
      <c r="Z298" s="73" t="s">
        <v>912</v>
      </c>
      <c r="AA298" s="141" t="s">
        <v>4588</v>
      </c>
      <c r="AB298" s="141" t="s">
        <v>4592</v>
      </c>
      <c r="AC298" s="141" t="s">
        <v>4589</v>
      </c>
      <c r="AD298" s="186" t="s">
        <v>4597</v>
      </c>
      <c r="AE298" s="186" t="s">
        <v>4594</v>
      </c>
      <c r="AF298" s="186" t="s">
        <v>4595</v>
      </c>
      <c r="AG298" s="186" t="s">
        <v>4596</v>
      </c>
    </row>
    <row r="299" spans="1:33" ht="30" hidden="1" customHeight="1">
      <c r="A299" s="269" t="e">
        <f t="shared" si="37"/>
        <v>#REF!</v>
      </c>
      <c r="B299" s="310"/>
      <c r="C299" s="58" t="s">
        <v>913</v>
      </c>
      <c r="D299" s="60">
        <v>5606</v>
      </c>
      <c r="E299" s="159" t="s">
        <v>914</v>
      </c>
      <c r="F299" s="56" t="s">
        <v>639</v>
      </c>
      <c r="G299" s="56" t="s">
        <v>43</v>
      </c>
      <c r="H299" s="59" t="s">
        <v>25</v>
      </c>
      <c r="I299" s="57">
        <v>1</v>
      </c>
      <c r="J299" s="57">
        <v>1</v>
      </c>
      <c r="K299" s="141"/>
      <c r="L299" s="141">
        <f t="shared" si="41"/>
        <v>0</v>
      </c>
      <c r="M299" s="65">
        <v>20</v>
      </c>
      <c r="N299" s="69" t="s">
        <v>44</v>
      </c>
      <c r="O299" s="69">
        <v>96</v>
      </c>
      <c r="P299" s="168">
        <f t="shared" si="42"/>
        <v>0</v>
      </c>
      <c r="Q299" s="68" t="s">
        <v>28</v>
      </c>
      <c r="R299" s="68">
        <v>4800</v>
      </c>
      <c r="S299" s="141">
        <f t="shared" si="43"/>
        <v>0</v>
      </c>
      <c r="T299" s="185" t="str">
        <f t="shared" si="44"/>
        <v>多功能盒（T款20μL移液吸头）：货号（5606）：ADT20RLS，多功能20ul无菌低吸附盒装，96个/盒，10盒/中盒，5中盒/箱；0元/盒</v>
      </c>
      <c r="U299" s="336" t="s">
        <v>916</v>
      </c>
      <c r="V299" s="337"/>
      <c r="W299" s="337"/>
      <c r="X299" s="338"/>
      <c r="Y299" s="182"/>
      <c r="Z299" s="73" t="s">
        <v>915</v>
      </c>
      <c r="AA299" s="141" t="s">
        <v>4588</v>
      </c>
      <c r="AB299" s="141" t="s">
        <v>4592</v>
      </c>
      <c r="AC299" s="141" t="s">
        <v>4589</v>
      </c>
      <c r="AD299" s="186" t="s">
        <v>4597</v>
      </c>
      <c r="AE299" s="186" t="s">
        <v>4594</v>
      </c>
      <c r="AF299" s="186" t="s">
        <v>4595</v>
      </c>
      <c r="AG299" s="186" t="s">
        <v>4596</v>
      </c>
    </row>
    <row r="300" spans="1:33" ht="30" hidden="1" customHeight="1">
      <c r="A300" s="269" t="e">
        <f t="shared" si="37"/>
        <v>#REF!</v>
      </c>
      <c r="B300" s="310"/>
      <c r="C300" s="58" t="str">
        <f t="shared" ref="C300:C302" si="55">C299</f>
        <v>多功能盒（T款20μL移液吸头）</v>
      </c>
      <c r="D300" s="60">
        <v>5607</v>
      </c>
      <c r="E300" s="159" t="s">
        <v>917</v>
      </c>
      <c r="F300" s="56" t="s">
        <v>642</v>
      </c>
      <c r="G300" s="56" t="s">
        <v>43</v>
      </c>
      <c r="H300" s="59" t="s">
        <v>25</v>
      </c>
      <c r="I300" s="57">
        <v>1</v>
      </c>
      <c r="J300" s="57">
        <v>1</v>
      </c>
      <c r="K300" s="141"/>
      <c r="L300" s="141">
        <f t="shared" si="41"/>
        <v>0</v>
      </c>
      <c r="M300" s="65">
        <v>20</v>
      </c>
      <c r="N300" s="69" t="s">
        <v>44</v>
      </c>
      <c r="O300" s="69">
        <v>96</v>
      </c>
      <c r="P300" s="168">
        <f t="shared" si="42"/>
        <v>0</v>
      </c>
      <c r="Q300" s="68" t="s">
        <v>28</v>
      </c>
      <c r="R300" s="68">
        <v>4800</v>
      </c>
      <c r="S300" s="141">
        <f t="shared" si="43"/>
        <v>0</v>
      </c>
      <c r="T300" s="185" t="str">
        <f t="shared" si="44"/>
        <v>多功能盒（T款20μL移液吸头）：货号（5607）：ADT20RLFS，多功能20ul无菌滤芯低吸附盒装，96个/盒，10盒/中盒，5中盒/箱；0元/盒</v>
      </c>
      <c r="U300" s="336"/>
      <c r="V300" s="337"/>
      <c r="W300" s="337"/>
      <c r="X300" s="338"/>
      <c r="Y300" s="182"/>
      <c r="Z300" s="73" t="s">
        <v>918</v>
      </c>
      <c r="AA300" s="141" t="s">
        <v>4588</v>
      </c>
      <c r="AB300" s="141" t="s">
        <v>4592</v>
      </c>
      <c r="AC300" s="141" t="s">
        <v>4589</v>
      </c>
      <c r="AD300" s="186" t="s">
        <v>4597</v>
      </c>
      <c r="AE300" s="186" t="s">
        <v>4594</v>
      </c>
      <c r="AF300" s="186" t="s">
        <v>4595</v>
      </c>
      <c r="AG300" s="186" t="s">
        <v>4596</v>
      </c>
    </row>
    <row r="301" spans="1:33" ht="30" hidden="1" customHeight="1">
      <c r="A301" s="269" t="e">
        <f t="shared" si="37"/>
        <v>#REF!</v>
      </c>
      <c r="B301" s="310"/>
      <c r="C301" s="58" t="str">
        <f t="shared" si="55"/>
        <v>多功能盒（T款20μL移液吸头）</v>
      </c>
      <c r="D301" s="60">
        <v>5626</v>
      </c>
      <c r="E301" s="159" t="s">
        <v>919</v>
      </c>
      <c r="F301" s="56" t="s">
        <v>920</v>
      </c>
      <c r="G301" s="56" t="s">
        <v>43</v>
      </c>
      <c r="H301" s="59" t="s">
        <v>25</v>
      </c>
      <c r="I301" s="57">
        <v>1</v>
      </c>
      <c r="J301" s="57">
        <v>1</v>
      </c>
      <c r="K301" s="141"/>
      <c r="L301" s="141">
        <f t="shared" si="41"/>
        <v>0</v>
      </c>
      <c r="M301" s="65">
        <v>20</v>
      </c>
      <c r="N301" s="69" t="s">
        <v>44</v>
      </c>
      <c r="O301" s="69">
        <v>96</v>
      </c>
      <c r="P301" s="168">
        <f t="shared" si="42"/>
        <v>0</v>
      </c>
      <c r="Q301" s="68" t="s">
        <v>28</v>
      </c>
      <c r="R301" s="68">
        <v>4800</v>
      </c>
      <c r="S301" s="141">
        <f t="shared" si="43"/>
        <v>0</v>
      </c>
      <c r="T301" s="185" t="str">
        <f t="shared" si="44"/>
        <v>多功能盒（T款20μL移液吸头）：货号（5626）：ADT20CRLS，多功能20ul导电无菌低吸附盒装，96个/盒，10盒/中盒，5中盒/箱；0元/盒</v>
      </c>
      <c r="U301" s="336"/>
      <c r="V301" s="337"/>
      <c r="W301" s="337"/>
      <c r="X301" s="338"/>
      <c r="Y301" s="182"/>
      <c r="Z301" s="73" t="s">
        <v>921</v>
      </c>
      <c r="AA301" s="141" t="s">
        <v>4588</v>
      </c>
      <c r="AB301" s="141" t="s">
        <v>4592</v>
      </c>
      <c r="AC301" s="141" t="s">
        <v>4589</v>
      </c>
      <c r="AD301" s="186" t="s">
        <v>4597</v>
      </c>
      <c r="AE301" s="186" t="s">
        <v>4594</v>
      </c>
      <c r="AF301" s="186" t="s">
        <v>4595</v>
      </c>
      <c r="AG301" s="186" t="s">
        <v>4596</v>
      </c>
    </row>
    <row r="302" spans="1:33" ht="30" hidden="1" customHeight="1">
      <c r="A302" s="269" t="e">
        <f t="shared" si="37"/>
        <v>#REF!</v>
      </c>
      <c r="B302" s="310"/>
      <c r="C302" s="58" t="str">
        <f t="shared" si="55"/>
        <v>多功能盒（T款20μL移液吸头）</v>
      </c>
      <c r="D302" s="60">
        <v>5627</v>
      </c>
      <c r="E302" s="159" t="s">
        <v>922</v>
      </c>
      <c r="F302" s="56" t="s">
        <v>923</v>
      </c>
      <c r="G302" s="56" t="s">
        <v>43</v>
      </c>
      <c r="H302" s="59" t="s">
        <v>25</v>
      </c>
      <c r="I302" s="57">
        <v>1</v>
      </c>
      <c r="J302" s="57">
        <v>1</v>
      </c>
      <c r="K302" s="141"/>
      <c r="L302" s="141">
        <f t="shared" si="41"/>
        <v>0</v>
      </c>
      <c r="M302" s="65">
        <v>20</v>
      </c>
      <c r="N302" s="69" t="s">
        <v>44</v>
      </c>
      <c r="O302" s="69">
        <v>96</v>
      </c>
      <c r="P302" s="168">
        <f t="shared" si="42"/>
        <v>0</v>
      </c>
      <c r="Q302" s="68" t="s">
        <v>28</v>
      </c>
      <c r="R302" s="68">
        <v>4800</v>
      </c>
      <c r="S302" s="141">
        <f t="shared" si="43"/>
        <v>0</v>
      </c>
      <c r="T302" s="185" t="str">
        <f t="shared" si="44"/>
        <v>多功能盒（T款20μL移液吸头）：货号（5627）：ADT20CRLFS，多功能20ul导电无菌滤芯低吸附盒装，96个/盒，10盒/中盒，5中盒/箱；0元/盒</v>
      </c>
      <c r="U302" s="336"/>
      <c r="V302" s="337"/>
      <c r="W302" s="337"/>
      <c r="X302" s="338"/>
      <c r="Y302" s="182"/>
      <c r="Z302" s="73" t="s">
        <v>924</v>
      </c>
      <c r="AA302" s="141" t="s">
        <v>4588</v>
      </c>
      <c r="AB302" s="141" t="s">
        <v>4592</v>
      </c>
      <c r="AC302" s="141" t="s">
        <v>4589</v>
      </c>
      <c r="AD302" s="186" t="s">
        <v>4597</v>
      </c>
      <c r="AE302" s="186" t="s">
        <v>4594</v>
      </c>
      <c r="AF302" s="186" t="s">
        <v>4595</v>
      </c>
      <c r="AG302" s="186" t="s">
        <v>4596</v>
      </c>
    </row>
    <row r="303" spans="1:33" ht="30" hidden="1" customHeight="1">
      <c r="A303" s="269" t="e">
        <f t="shared" si="37"/>
        <v>#REF!</v>
      </c>
      <c r="B303" s="310"/>
      <c r="C303" s="58" t="s">
        <v>925</v>
      </c>
      <c r="D303" s="60">
        <v>5706</v>
      </c>
      <c r="E303" s="159" t="s">
        <v>926</v>
      </c>
      <c r="F303" s="56" t="s">
        <v>148</v>
      </c>
      <c r="G303" s="56" t="s">
        <v>43</v>
      </c>
      <c r="H303" s="59" t="s">
        <v>25</v>
      </c>
      <c r="I303" s="57">
        <v>1</v>
      </c>
      <c r="J303" s="57">
        <v>1</v>
      </c>
      <c r="K303" s="141"/>
      <c r="L303" s="141">
        <f t="shared" si="41"/>
        <v>0</v>
      </c>
      <c r="M303" s="65">
        <v>50</v>
      </c>
      <c r="N303" s="69" t="s">
        <v>44</v>
      </c>
      <c r="O303" s="69">
        <v>96</v>
      </c>
      <c r="P303" s="168">
        <f t="shared" si="42"/>
        <v>0</v>
      </c>
      <c r="Q303" s="68" t="s">
        <v>28</v>
      </c>
      <c r="R303" s="68">
        <v>4800</v>
      </c>
      <c r="S303" s="141">
        <f t="shared" si="43"/>
        <v>0</v>
      </c>
      <c r="T303" s="185" t="str">
        <f t="shared" si="44"/>
        <v>多功能盒（T款50μL移液吸头）：货号（5706）：ADT50RLS，多功能50ul无菌低吸附盒装，96个/盒，10盒/中盒，5中盒/箱；0元/盒</v>
      </c>
      <c r="U303" s="336"/>
      <c r="V303" s="337"/>
      <c r="W303" s="337"/>
      <c r="X303" s="338"/>
      <c r="Y303" s="182"/>
      <c r="Z303" s="73" t="s">
        <v>927</v>
      </c>
      <c r="AA303" s="141" t="s">
        <v>4588</v>
      </c>
      <c r="AB303" s="141" t="s">
        <v>4592</v>
      </c>
      <c r="AC303" s="141" t="s">
        <v>4589</v>
      </c>
      <c r="AD303" s="186" t="s">
        <v>4597</v>
      </c>
      <c r="AE303" s="186" t="s">
        <v>4594</v>
      </c>
      <c r="AF303" s="186" t="s">
        <v>4595</v>
      </c>
      <c r="AG303" s="186" t="s">
        <v>4596</v>
      </c>
    </row>
    <row r="304" spans="1:33" ht="30" hidden="1" customHeight="1">
      <c r="A304" s="269" t="e">
        <f t="shared" si="37"/>
        <v>#REF!</v>
      </c>
      <c r="B304" s="310"/>
      <c r="C304" s="58" t="str">
        <f t="shared" ref="C304:C306" si="56">C303</f>
        <v>多功能盒（T款50μL移液吸头）</v>
      </c>
      <c r="D304" s="60">
        <v>5707</v>
      </c>
      <c r="E304" s="159" t="s">
        <v>928</v>
      </c>
      <c r="F304" s="56" t="s">
        <v>151</v>
      </c>
      <c r="G304" s="56" t="s">
        <v>43</v>
      </c>
      <c r="H304" s="59" t="s">
        <v>25</v>
      </c>
      <c r="I304" s="57">
        <v>1</v>
      </c>
      <c r="J304" s="57">
        <v>1</v>
      </c>
      <c r="K304" s="141"/>
      <c r="L304" s="141">
        <f t="shared" si="41"/>
        <v>0</v>
      </c>
      <c r="M304" s="65">
        <v>50</v>
      </c>
      <c r="N304" s="69" t="s">
        <v>44</v>
      </c>
      <c r="O304" s="69">
        <v>96</v>
      </c>
      <c r="P304" s="168">
        <f t="shared" si="42"/>
        <v>0</v>
      </c>
      <c r="Q304" s="68" t="s">
        <v>28</v>
      </c>
      <c r="R304" s="68">
        <v>4800</v>
      </c>
      <c r="S304" s="141">
        <f t="shared" si="43"/>
        <v>0</v>
      </c>
      <c r="T304" s="185" t="str">
        <f t="shared" si="44"/>
        <v>多功能盒（T款50μL移液吸头）：货号（5707）：ADT50RLFS，多功能50ul无菌滤芯低吸附盒装，96个/盒，10盒/中盒，5中盒/箱；0元/盒</v>
      </c>
      <c r="U304" s="336"/>
      <c r="V304" s="337"/>
      <c r="W304" s="337"/>
      <c r="X304" s="338"/>
      <c r="Y304" s="182"/>
      <c r="Z304" s="73" t="s">
        <v>929</v>
      </c>
      <c r="AA304" s="141" t="s">
        <v>4588</v>
      </c>
      <c r="AB304" s="141" t="s">
        <v>4592</v>
      </c>
      <c r="AC304" s="141" t="s">
        <v>4589</v>
      </c>
      <c r="AD304" s="186" t="s">
        <v>4597</v>
      </c>
      <c r="AE304" s="186" t="s">
        <v>4594</v>
      </c>
      <c r="AF304" s="186" t="s">
        <v>4595</v>
      </c>
      <c r="AG304" s="186" t="s">
        <v>4596</v>
      </c>
    </row>
    <row r="305" spans="1:33" ht="30" hidden="1" customHeight="1">
      <c r="A305" s="269" t="e">
        <f t="shared" si="37"/>
        <v>#REF!</v>
      </c>
      <c r="B305" s="310"/>
      <c r="C305" s="58" t="str">
        <f t="shared" si="56"/>
        <v>多功能盒（T款50μL移液吸头）</v>
      </c>
      <c r="D305" s="60">
        <v>5726</v>
      </c>
      <c r="E305" s="159" t="s">
        <v>930</v>
      </c>
      <c r="F305" s="56" t="s">
        <v>931</v>
      </c>
      <c r="G305" s="56" t="s">
        <v>43</v>
      </c>
      <c r="H305" s="59" t="s">
        <v>25</v>
      </c>
      <c r="I305" s="57">
        <v>1</v>
      </c>
      <c r="J305" s="57">
        <v>1</v>
      </c>
      <c r="K305" s="141"/>
      <c r="L305" s="141">
        <f t="shared" si="41"/>
        <v>0</v>
      </c>
      <c r="M305" s="65">
        <v>50</v>
      </c>
      <c r="N305" s="69" t="s">
        <v>44</v>
      </c>
      <c r="O305" s="69">
        <v>96</v>
      </c>
      <c r="P305" s="168">
        <f t="shared" si="42"/>
        <v>0</v>
      </c>
      <c r="Q305" s="68" t="s">
        <v>28</v>
      </c>
      <c r="R305" s="68">
        <v>4800</v>
      </c>
      <c r="S305" s="141">
        <f t="shared" si="43"/>
        <v>0</v>
      </c>
      <c r="T305" s="185" t="str">
        <f t="shared" si="44"/>
        <v>多功能盒（T款50μL移液吸头）：货号（5726）：ADT50CRLS，多功能50ul导电无菌低吸附盒装，96个/盒，10盒/中盒，5中盒/箱；0元/盒</v>
      </c>
      <c r="U305" s="336"/>
      <c r="V305" s="337"/>
      <c r="W305" s="337"/>
      <c r="X305" s="338"/>
      <c r="Y305" s="182"/>
      <c r="Z305" s="73" t="s">
        <v>932</v>
      </c>
      <c r="AA305" s="141" t="s">
        <v>4588</v>
      </c>
      <c r="AB305" s="141" t="s">
        <v>4592</v>
      </c>
      <c r="AC305" s="141" t="s">
        <v>4589</v>
      </c>
      <c r="AD305" s="186" t="s">
        <v>4597</v>
      </c>
      <c r="AE305" s="186" t="s">
        <v>4594</v>
      </c>
      <c r="AF305" s="186" t="s">
        <v>4595</v>
      </c>
      <c r="AG305" s="186" t="s">
        <v>4596</v>
      </c>
    </row>
    <row r="306" spans="1:33" ht="30" hidden="1" customHeight="1">
      <c r="A306" s="269" t="e">
        <f t="shared" si="37"/>
        <v>#REF!</v>
      </c>
      <c r="B306" s="310"/>
      <c r="C306" s="58" t="str">
        <f t="shared" si="56"/>
        <v>多功能盒（T款50μL移液吸头）</v>
      </c>
      <c r="D306" s="60">
        <v>5727</v>
      </c>
      <c r="E306" s="159" t="s">
        <v>933</v>
      </c>
      <c r="F306" s="56" t="s">
        <v>934</v>
      </c>
      <c r="G306" s="56" t="s">
        <v>43</v>
      </c>
      <c r="H306" s="59" t="s">
        <v>25</v>
      </c>
      <c r="I306" s="57">
        <v>1</v>
      </c>
      <c r="J306" s="57">
        <v>1</v>
      </c>
      <c r="K306" s="141"/>
      <c r="L306" s="141">
        <f t="shared" si="41"/>
        <v>0</v>
      </c>
      <c r="M306" s="65">
        <v>50</v>
      </c>
      <c r="N306" s="69" t="s">
        <v>44</v>
      </c>
      <c r="O306" s="69">
        <v>96</v>
      </c>
      <c r="P306" s="168">
        <f t="shared" si="42"/>
        <v>0</v>
      </c>
      <c r="Q306" s="68" t="s">
        <v>28</v>
      </c>
      <c r="R306" s="68">
        <v>4800</v>
      </c>
      <c r="S306" s="141">
        <f t="shared" si="43"/>
        <v>0</v>
      </c>
      <c r="T306" s="185" t="str">
        <f t="shared" si="44"/>
        <v>多功能盒（T款50μL移液吸头）：货号（5727）：ADT50CRLFS，多功能50ul导电无菌滤芯低吸附盒装，96个/盒，10盒/中盒，5中盒/箱；0元/盒</v>
      </c>
      <c r="U306" s="336"/>
      <c r="V306" s="337"/>
      <c r="W306" s="337"/>
      <c r="X306" s="338"/>
      <c r="Y306" s="182"/>
      <c r="Z306" s="73" t="s">
        <v>935</v>
      </c>
      <c r="AA306" s="141" t="s">
        <v>4588</v>
      </c>
      <c r="AB306" s="141" t="s">
        <v>4592</v>
      </c>
      <c r="AC306" s="141" t="s">
        <v>4589</v>
      </c>
      <c r="AD306" s="186" t="s">
        <v>4597</v>
      </c>
      <c r="AE306" s="186" t="s">
        <v>4594</v>
      </c>
      <c r="AF306" s="186" t="s">
        <v>4595</v>
      </c>
      <c r="AG306" s="186" t="s">
        <v>4596</v>
      </c>
    </row>
    <row r="307" spans="1:33" ht="30" hidden="1" customHeight="1">
      <c r="A307" s="269" t="e">
        <f t="shared" si="37"/>
        <v>#REF!</v>
      </c>
      <c r="B307" s="310"/>
      <c r="C307" s="58" t="s">
        <v>936</v>
      </c>
      <c r="D307" s="60">
        <v>5806</v>
      </c>
      <c r="E307" s="159" t="s">
        <v>937</v>
      </c>
      <c r="F307" s="56" t="s">
        <v>220</v>
      </c>
      <c r="G307" s="56" t="s">
        <v>141</v>
      </c>
      <c r="H307" s="59" t="s">
        <v>25</v>
      </c>
      <c r="I307" s="57">
        <v>1</v>
      </c>
      <c r="J307" s="57">
        <v>1</v>
      </c>
      <c r="K307" s="141"/>
      <c r="L307" s="141">
        <f t="shared" si="41"/>
        <v>0</v>
      </c>
      <c r="M307" s="65">
        <v>200</v>
      </c>
      <c r="N307" s="69" t="s">
        <v>44</v>
      </c>
      <c r="O307" s="69">
        <v>96</v>
      </c>
      <c r="P307" s="168">
        <f t="shared" si="42"/>
        <v>0</v>
      </c>
      <c r="Q307" s="68" t="s">
        <v>28</v>
      </c>
      <c r="R307" s="68">
        <v>6912</v>
      </c>
      <c r="S307" s="141">
        <f t="shared" si="43"/>
        <v>0</v>
      </c>
      <c r="T307" s="185" t="str">
        <f t="shared" si="44"/>
        <v>多功能盒（T款200μL移液吸头）：货号（5806）：ADT200RLS，多功能200ul无菌低吸附盒装，96个/盒，18盒/中盒，4中盒/箱；0元/盒</v>
      </c>
      <c r="U307" s="336"/>
      <c r="V307" s="337"/>
      <c r="W307" s="337"/>
      <c r="X307" s="338"/>
      <c r="Y307" s="182"/>
      <c r="Z307" s="73" t="s">
        <v>938</v>
      </c>
      <c r="AA307" s="141" t="s">
        <v>4588</v>
      </c>
      <c r="AB307" s="141" t="s">
        <v>4592</v>
      </c>
      <c r="AC307" s="141" t="s">
        <v>4589</v>
      </c>
      <c r="AD307" s="186" t="s">
        <v>4597</v>
      </c>
      <c r="AE307" s="186" t="s">
        <v>4594</v>
      </c>
      <c r="AF307" s="186" t="s">
        <v>4595</v>
      </c>
      <c r="AG307" s="186" t="s">
        <v>4596</v>
      </c>
    </row>
    <row r="308" spans="1:33" ht="30" hidden="1" customHeight="1">
      <c r="A308" s="269" t="e">
        <f t="shared" si="37"/>
        <v>#REF!</v>
      </c>
      <c r="B308" s="310"/>
      <c r="C308" s="58" t="str">
        <f t="shared" ref="C308:C310" si="57">C307</f>
        <v>多功能盒（T款200μL移液吸头）</v>
      </c>
      <c r="D308" s="60">
        <v>5807</v>
      </c>
      <c r="E308" s="159" t="s">
        <v>939</v>
      </c>
      <c r="F308" s="56" t="s">
        <v>223</v>
      </c>
      <c r="G308" s="56" t="s">
        <v>141</v>
      </c>
      <c r="H308" s="59" t="s">
        <v>25</v>
      </c>
      <c r="I308" s="57">
        <v>1</v>
      </c>
      <c r="J308" s="57">
        <v>1</v>
      </c>
      <c r="K308" s="141"/>
      <c r="L308" s="141">
        <f t="shared" si="41"/>
        <v>0</v>
      </c>
      <c r="M308" s="65">
        <v>200</v>
      </c>
      <c r="N308" s="69" t="s">
        <v>44</v>
      </c>
      <c r="O308" s="69">
        <v>96</v>
      </c>
      <c r="P308" s="168">
        <f t="shared" si="42"/>
        <v>0</v>
      </c>
      <c r="Q308" s="68" t="s">
        <v>28</v>
      </c>
      <c r="R308" s="68">
        <v>6912</v>
      </c>
      <c r="S308" s="141">
        <f t="shared" si="43"/>
        <v>0</v>
      </c>
      <c r="T308" s="185" t="str">
        <f t="shared" si="44"/>
        <v>多功能盒（T款200μL移液吸头）：货号（5807）：ADT200RLFS，多功能200ul无菌滤芯低吸附盒装，96个/盒，18盒/中盒，4中盒/箱；0元/盒</v>
      </c>
      <c r="U308" s="336"/>
      <c r="V308" s="337"/>
      <c r="W308" s="337"/>
      <c r="X308" s="338"/>
      <c r="Y308" s="182"/>
      <c r="Z308" s="73" t="s">
        <v>940</v>
      </c>
      <c r="AA308" s="141" t="s">
        <v>4588</v>
      </c>
      <c r="AB308" s="141" t="s">
        <v>4592</v>
      </c>
      <c r="AC308" s="141" t="s">
        <v>4589</v>
      </c>
      <c r="AD308" s="186" t="s">
        <v>4597</v>
      </c>
      <c r="AE308" s="186" t="s">
        <v>4594</v>
      </c>
      <c r="AF308" s="186" t="s">
        <v>4595</v>
      </c>
      <c r="AG308" s="186" t="s">
        <v>4596</v>
      </c>
    </row>
    <row r="309" spans="1:33" ht="30" hidden="1" customHeight="1">
      <c r="A309" s="269" t="e">
        <f t="shared" si="37"/>
        <v>#REF!</v>
      </c>
      <c r="B309" s="310"/>
      <c r="C309" s="58" t="str">
        <f t="shared" si="57"/>
        <v>多功能盒（T款200μL移液吸头）</v>
      </c>
      <c r="D309" s="60">
        <v>5826</v>
      </c>
      <c r="E309" s="159" t="s">
        <v>941</v>
      </c>
      <c r="F309" s="56" t="s">
        <v>942</v>
      </c>
      <c r="G309" s="56" t="s">
        <v>141</v>
      </c>
      <c r="H309" s="59" t="s">
        <v>25</v>
      </c>
      <c r="I309" s="57">
        <v>1</v>
      </c>
      <c r="J309" s="57">
        <v>1</v>
      </c>
      <c r="K309" s="141"/>
      <c r="L309" s="141">
        <f t="shared" si="41"/>
        <v>0</v>
      </c>
      <c r="M309" s="65">
        <v>200</v>
      </c>
      <c r="N309" s="69" t="s">
        <v>44</v>
      </c>
      <c r="O309" s="69">
        <v>96</v>
      </c>
      <c r="P309" s="168">
        <f t="shared" si="42"/>
        <v>0</v>
      </c>
      <c r="Q309" s="68" t="s">
        <v>28</v>
      </c>
      <c r="R309" s="68">
        <v>6912</v>
      </c>
      <c r="S309" s="141">
        <f t="shared" si="43"/>
        <v>0</v>
      </c>
      <c r="T309" s="185" t="str">
        <f t="shared" si="44"/>
        <v>多功能盒（T款200μL移液吸头）：货号（5826）：ADT200CRLS，多功能200ul导电无菌低吸附盒装，96个/盒，18盒/中盒，4中盒/箱；0元/盒</v>
      </c>
      <c r="U309" s="336"/>
      <c r="V309" s="337"/>
      <c r="W309" s="337"/>
      <c r="X309" s="338"/>
      <c r="Y309" s="182"/>
      <c r="Z309" s="73" t="s">
        <v>943</v>
      </c>
      <c r="AA309" s="141" t="s">
        <v>4588</v>
      </c>
      <c r="AB309" s="141" t="s">
        <v>4592</v>
      </c>
      <c r="AC309" s="141" t="s">
        <v>4589</v>
      </c>
      <c r="AD309" s="186" t="s">
        <v>4597</v>
      </c>
      <c r="AE309" s="186" t="s">
        <v>4594</v>
      </c>
      <c r="AF309" s="186" t="s">
        <v>4595</v>
      </c>
      <c r="AG309" s="186" t="s">
        <v>4596</v>
      </c>
    </row>
    <row r="310" spans="1:33" ht="30" hidden="1" customHeight="1">
      <c r="A310" s="269" t="e">
        <f t="shared" si="37"/>
        <v>#REF!</v>
      </c>
      <c r="B310" s="310"/>
      <c r="C310" s="58" t="str">
        <f t="shared" si="57"/>
        <v>多功能盒（T款200μL移液吸头）</v>
      </c>
      <c r="D310" s="60">
        <v>5827</v>
      </c>
      <c r="E310" s="159" t="s">
        <v>944</v>
      </c>
      <c r="F310" s="56" t="s">
        <v>945</v>
      </c>
      <c r="G310" s="56" t="s">
        <v>141</v>
      </c>
      <c r="H310" s="59" t="s">
        <v>25</v>
      </c>
      <c r="I310" s="57">
        <v>1</v>
      </c>
      <c r="J310" s="57">
        <v>1</v>
      </c>
      <c r="K310" s="141"/>
      <c r="L310" s="141">
        <f t="shared" si="41"/>
        <v>0</v>
      </c>
      <c r="M310" s="65">
        <v>200</v>
      </c>
      <c r="N310" s="69" t="s">
        <v>44</v>
      </c>
      <c r="O310" s="69">
        <v>96</v>
      </c>
      <c r="P310" s="168">
        <f t="shared" si="42"/>
        <v>0</v>
      </c>
      <c r="Q310" s="68" t="s">
        <v>28</v>
      </c>
      <c r="R310" s="68">
        <v>6912</v>
      </c>
      <c r="S310" s="141">
        <f t="shared" si="43"/>
        <v>0</v>
      </c>
      <c r="T310" s="185" t="str">
        <f t="shared" si="44"/>
        <v>多功能盒（T款200μL移液吸头）：货号（5827）：ADT200CRLFS，多功能200ul导电无菌滤芯低吸附盒装，96个/盒，18盒/中盒，4中盒/箱；0元/盒</v>
      </c>
      <c r="U310" s="336"/>
      <c r="V310" s="337"/>
      <c r="W310" s="337"/>
      <c r="X310" s="338"/>
      <c r="Y310" s="182"/>
      <c r="Z310" s="73" t="s">
        <v>946</v>
      </c>
      <c r="AA310" s="141" t="s">
        <v>4588</v>
      </c>
      <c r="AB310" s="141" t="s">
        <v>4592</v>
      </c>
      <c r="AC310" s="141" t="s">
        <v>4589</v>
      </c>
      <c r="AD310" s="186" t="s">
        <v>4597</v>
      </c>
      <c r="AE310" s="186" t="s">
        <v>4594</v>
      </c>
      <c r="AF310" s="186" t="s">
        <v>4595</v>
      </c>
      <c r="AG310" s="186" t="s">
        <v>4596</v>
      </c>
    </row>
    <row r="311" spans="1:33" ht="30" hidden="1" customHeight="1">
      <c r="A311" s="269" t="e">
        <f t="shared" si="37"/>
        <v>#REF!</v>
      </c>
      <c r="B311" s="310"/>
      <c r="C311" s="58" t="s">
        <v>947</v>
      </c>
      <c r="D311" s="60">
        <v>5906</v>
      </c>
      <c r="E311" s="159" t="s">
        <v>948</v>
      </c>
      <c r="F311" s="56" t="s">
        <v>426</v>
      </c>
      <c r="G311" s="56" t="s">
        <v>419</v>
      </c>
      <c r="H311" s="59" t="s">
        <v>25</v>
      </c>
      <c r="I311" s="57">
        <v>1</v>
      </c>
      <c r="J311" s="57">
        <v>1</v>
      </c>
      <c r="K311" s="141"/>
      <c r="L311" s="141">
        <f t="shared" si="41"/>
        <v>0</v>
      </c>
      <c r="M311" s="65">
        <v>1000</v>
      </c>
      <c r="N311" s="69" t="s">
        <v>44</v>
      </c>
      <c r="O311" s="69">
        <v>96</v>
      </c>
      <c r="P311" s="168">
        <f t="shared" si="42"/>
        <v>0</v>
      </c>
      <c r="Q311" s="68" t="s">
        <v>28</v>
      </c>
      <c r="R311" s="68">
        <v>4608</v>
      </c>
      <c r="S311" s="141">
        <f t="shared" si="43"/>
        <v>0</v>
      </c>
      <c r="T311" s="185" t="str">
        <f t="shared" si="44"/>
        <v>多功能盒（T款1000μL移液吸头）：货号（5906）：ADT1000RLS，多功能1000ul无菌低吸附盒装，96个/盒，12盒/中盒，4中盒/箱；0元/盒</v>
      </c>
      <c r="U311" s="336"/>
      <c r="V311" s="337"/>
      <c r="W311" s="337"/>
      <c r="X311" s="338"/>
      <c r="Y311" s="182"/>
      <c r="Z311" s="73" t="s">
        <v>949</v>
      </c>
      <c r="AA311" s="141" t="s">
        <v>4588</v>
      </c>
      <c r="AB311" s="141" t="s">
        <v>4592</v>
      </c>
      <c r="AC311" s="141" t="s">
        <v>4589</v>
      </c>
      <c r="AD311" s="186" t="s">
        <v>4597</v>
      </c>
      <c r="AE311" s="186" t="s">
        <v>4594</v>
      </c>
      <c r="AF311" s="186" t="s">
        <v>4595</v>
      </c>
      <c r="AG311" s="186" t="s">
        <v>4596</v>
      </c>
    </row>
    <row r="312" spans="1:33" ht="30" hidden="1" customHeight="1">
      <c r="A312" s="269" t="e">
        <f t="shared" si="37"/>
        <v>#REF!</v>
      </c>
      <c r="B312" s="310"/>
      <c r="C312" s="58" t="str">
        <f t="shared" ref="C312:C314" si="58">C311</f>
        <v>多功能盒（T款1000μL移液吸头）</v>
      </c>
      <c r="D312" s="60">
        <v>5907</v>
      </c>
      <c r="E312" s="159" t="s">
        <v>950</v>
      </c>
      <c r="F312" s="56" t="s">
        <v>429</v>
      </c>
      <c r="G312" s="56" t="s">
        <v>419</v>
      </c>
      <c r="H312" s="59" t="s">
        <v>25</v>
      </c>
      <c r="I312" s="57">
        <v>1</v>
      </c>
      <c r="J312" s="57">
        <v>1</v>
      </c>
      <c r="K312" s="141"/>
      <c r="L312" s="141">
        <f t="shared" si="41"/>
        <v>0</v>
      </c>
      <c r="M312" s="65">
        <v>1000</v>
      </c>
      <c r="N312" s="69" t="s">
        <v>44</v>
      </c>
      <c r="O312" s="69">
        <v>96</v>
      </c>
      <c r="P312" s="168">
        <f t="shared" si="42"/>
        <v>0</v>
      </c>
      <c r="Q312" s="68" t="s">
        <v>28</v>
      </c>
      <c r="R312" s="68">
        <v>4608</v>
      </c>
      <c r="S312" s="141">
        <f t="shared" si="43"/>
        <v>0</v>
      </c>
      <c r="T312" s="185" t="str">
        <f t="shared" si="44"/>
        <v>多功能盒（T款1000μL移液吸头）：货号（5907）：ADT1000RLFS，多功能1000ul无菌滤芯低吸附盒装，96个/盒，12盒/中盒，4中盒/箱；0元/盒</v>
      </c>
      <c r="U312" s="336"/>
      <c r="V312" s="337"/>
      <c r="W312" s="337"/>
      <c r="X312" s="338"/>
      <c r="Y312" s="182"/>
      <c r="Z312" s="73" t="s">
        <v>951</v>
      </c>
      <c r="AA312" s="141" t="s">
        <v>4588</v>
      </c>
      <c r="AB312" s="141" t="s">
        <v>4592</v>
      </c>
      <c r="AC312" s="141" t="s">
        <v>4589</v>
      </c>
      <c r="AD312" s="186" t="s">
        <v>4597</v>
      </c>
      <c r="AE312" s="186" t="s">
        <v>4594</v>
      </c>
      <c r="AF312" s="186" t="s">
        <v>4595</v>
      </c>
      <c r="AG312" s="186" t="s">
        <v>4596</v>
      </c>
    </row>
    <row r="313" spans="1:33" ht="30" hidden="1" customHeight="1">
      <c r="A313" s="269" t="e">
        <f t="shared" si="37"/>
        <v>#REF!</v>
      </c>
      <c r="B313" s="310"/>
      <c r="C313" s="58" t="str">
        <f t="shared" si="58"/>
        <v>多功能盒（T款1000μL移液吸头）</v>
      </c>
      <c r="D313" s="60">
        <v>5926</v>
      </c>
      <c r="E313" s="159" t="s">
        <v>952</v>
      </c>
      <c r="F313" s="56" t="s">
        <v>953</v>
      </c>
      <c r="G313" s="56" t="s">
        <v>419</v>
      </c>
      <c r="H313" s="59" t="s">
        <v>25</v>
      </c>
      <c r="I313" s="57">
        <v>1</v>
      </c>
      <c r="J313" s="57">
        <v>1</v>
      </c>
      <c r="K313" s="141"/>
      <c r="L313" s="141">
        <f t="shared" si="41"/>
        <v>0</v>
      </c>
      <c r="M313" s="65">
        <v>1000</v>
      </c>
      <c r="N313" s="69" t="s">
        <v>44</v>
      </c>
      <c r="O313" s="69">
        <v>96</v>
      </c>
      <c r="P313" s="168">
        <f t="shared" si="42"/>
        <v>0</v>
      </c>
      <c r="Q313" s="68" t="s">
        <v>28</v>
      </c>
      <c r="R313" s="68">
        <v>4608</v>
      </c>
      <c r="S313" s="141">
        <f t="shared" si="43"/>
        <v>0</v>
      </c>
      <c r="T313" s="185" t="str">
        <f t="shared" si="44"/>
        <v>多功能盒（T款1000μL移液吸头）：货号（5926）：ADT1000CRLS，多功能1000ul导电无菌低吸附盒装，96个/盒，12盒/中盒，4中盒/箱；0元/盒</v>
      </c>
      <c r="U313" s="336"/>
      <c r="V313" s="337"/>
      <c r="W313" s="337"/>
      <c r="X313" s="338"/>
      <c r="Y313" s="182"/>
      <c r="Z313" s="73" t="s">
        <v>954</v>
      </c>
      <c r="AA313" s="141" t="s">
        <v>4588</v>
      </c>
      <c r="AB313" s="141" t="s">
        <v>4592</v>
      </c>
      <c r="AC313" s="141" t="s">
        <v>4589</v>
      </c>
      <c r="AD313" s="186" t="s">
        <v>4597</v>
      </c>
      <c r="AE313" s="186" t="s">
        <v>4594</v>
      </c>
      <c r="AF313" s="186" t="s">
        <v>4595</v>
      </c>
      <c r="AG313" s="186" t="s">
        <v>4596</v>
      </c>
    </row>
    <row r="314" spans="1:33" ht="30" hidden="1" customHeight="1">
      <c r="A314" s="269" t="e">
        <f t="shared" si="37"/>
        <v>#REF!</v>
      </c>
      <c r="B314" s="310"/>
      <c r="C314" s="58" t="str">
        <f t="shared" si="58"/>
        <v>多功能盒（T款1000μL移液吸头）</v>
      </c>
      <c r="D314" s="60">
        <v>5927</v>
      </c>
      <c r="E314" s="159" t="s">
        <v>955</v>
      </c>
      <c r="F314" s="56" t="s">
        <v>956</v>
      </c>
      <c r="G314" s="56" t="s">
        <v>419</v>
      </c>
      <c r="H314" s="59" t="s">
        <v>25</v>
      </c>
      <c r="I314" s="57">
        <v>1</v>
      </c>
      <c r="J314" s="57">
        <v>1</v>
      </c>
      <c r="K314" s="141"/>
      <c r="L314" s="141">
        <f t="shared" si="41"/>
        <v>0</v>
      </c>
      <c r="M314" s="65">
        <v>1000</v>
      </c>
      <c r="N314" s="69" t="s">
        <v>44</v>
      </c>
      <c r="O314" s="69">
        <v>96</v>
      </c>
      <c r="P314" s="168">
        <f t="shared" si="42"/>
        <v>0</v>
      </c>
      <c r="Q314" s="68" t="s">
        <v>28</v>
      </c>
      <c r="R314" s="68">
        <v>4608</v>
      </c>
      <c r="S314" s="141">
        <f t="shared" si="43"/>
        <v>0</v>
      </c>
      <c r="T314" s="185" t="str">
        <f t="shared" si="44"/>
        <v>多功能盒（T款1000μL移液吸头）：货号（5927）：ADT1000CRLFS，多功能1000ul导电无菌滤芯低吸附盒装，96个/盒，12盒/中盒，4中盒/箱；0元/盒</v>
      </c>
      <c r="U314" s="336"/>
      <c r="V314" s="337"/>
      <c r="W314" s="337"/>
      <c r="X314" s="338"/>
      <c r="Y314" s="182"/>
      <c r="Z314" s="73" t="s">
        <v>957</v>
      </c>
      <c r="AA314" s="141" t="s">
        <v>4588</v>
      </c>
      <c r="AB314" s="141" t="s">
        <v>4592</v>
      </c>
      <c r="AC314" s="141" t="s">
        <v>4589</v>
      </c>
      <c r="AD314" s="186" t="s">
        <v>4597</v>
      </c>
      <c r="AE314" s="186" t="s">
        <v>4594</v>
      </c>
      <c r="AF314" s="186" t="s">
        <v>4595</v>
      </c>
      <c r="AG314" s="186" t="s">
        <v>4596</v>
      </c>
    </row>
    <row r="315" spans="1:33" ht="30" hidden="1" customHeight="1">
      <c r="A315" s="269" t="e">
        <f t="shared" ref="A315:A322" si="59">A314</f>
        <v>#REF!</v>
      </c>
      <c r="B315" s="310"/>
      <c r="C315" s="58" t="s">
        <v>958</v>
      </c>
      <c r="D315" s="60">
        <v>6006</v>
      </c>
      <c r="E315" s="159" t="s">
        <v>959</v>
      </c>
      <c r="F315" s="56" t="s">
        <v>148</v>
      </c>
      <c r="G315" s="56" t="s">
        <v>43</v>
      </c>
      <c r="H315" s="59" t="s">
        <v>25</v>
      </c>
      <c r="I315" s="57">
        <v>1</v>
      </c>
      <c r="J315" s="57">
        <v>1</v>
      </c>
      <c r="K315" s="141"/>
      <c r="L315" s="141">
        <f t="shared" si="41"/>
        <v>0</v>
      </c>
      <c r="M315" s="65">
        <v>50</v>
      </c>
      <c r="N315" s="69" t="s">
        <v>44</v>
      </c>
      <c r="O315" s="69">
        <v>96</v>
      </c>
      <c r="P315" s="168">
        <f t="shared" si="42"/>
        <v>0</v>
      </c>
      <c r="Q315" s="68" t="s">
        <v>28</v>
      </c>
      <c r="R315" s="68">
        <v>4800</v>
      </c>
      <c r="S315" s="141">
        <f t="shared" si="43"/>
        <v>0</v>
      </c>
      <c r="T315" s="185" t="str">
        <f t="shared" si="44"/>
        <v>多功能盒（M款50μL移液吸头）：货号（6006）：ADM50RLS，多功能50ul无菌低吸附盒装，96个/盒，10盒/中盒，5中盒/箱；0元/盒</v>
      </c>
      <c r="U315" s="336"/>
      <c r="V315" s="337"/>
      <c r="W315" s="337"/>
      <c r="X315" s="338"/>
      <c r="Y315" s="182"/>
      <c r="Z315" s="73" t="s">
        <v>960</v>
      </c>
      <c r="AA315" s="141" t="s">
        <v>4588</v>
      </c>
      <c r="AB315" s="141" t="s">
        <v>4592</v>
      </c>
      <c r="AC315" s="141" t="s">
        <v>4589</v>
      </c>
      <c r="AD315" s="186" t="s">
        <v>4597</v>
      </c>
      <c r="AE315" s="186" t="s">
        <v>4594</v>
      </c>
      <c r="AF315" s="186" t="s">
        <v>4595</v>
      </c>
      <c r="AG315" s="186" t="s">
        <v>4596</v>
      </c>
    </row>
    <row r="316" spans="1:33" ht="30" hidden="1" customHeight="1">
      <c r="A316" s="269" t="e">
        <f t="shared" si="59"/>
        <v>#REF!</v>
      </c>
      <c r="B316" s="310"/>
      <c r="C316" s="58" t="str">
        <f t="shared" ref="C316:C318" si="60">C315</f>
        <v>多功能盒（M款50μL移液吸头）</v>
      </c>
      <c r="D316" s="60">
        <v>6007</v>
      </c>
      <c r="E316" s="159" t="s">
        <v>961</v>
      </c>
      <c r="F316" s="56" t="s">
        <v>151</v>
      </c>
      <c r="G316" s="56" t="s">
        <v>43</v>
      </c>
      <c r="H316" s="59" t="s">
        <v>25</v>
      </c>
      <c r="I316" s="57">
        <v>1</v>
      </c>
      <c r="J316" s="57">
        <v>1</v>
      </c>
      <c r="K316" s="141"/>
      <c r="L316" s="141">
        <f t="shared" si="41"/>
        <v>0</v>
      </c>
      <c r="M316" s="65">
        <v>50</v>
      </c>
      <c r="N316" s="69" t="s">
        <v>44</v>
      </c>
      <c r="O316" s="69">
        <v>96</v>
      </c>
      <c r="P316" s="168">
        <f t="shared" si="42"/>
        <v>0</v>
      </c>
      <c r="Q316" s="68" t="s">
        <v>28</v>
      </c>
      <c r="R316" s="68">
        <v>4800</v>
      </c>
      <c r="S316" s="141">
        <f t="shared" si="43"/>
        <v>0</v>
      </c>
      <c r="T316" s="185" t="str">
        <f t="shared" si="44"/>
        <v>多功能盒（M款50μL移液吸头）：货号（6007）：ADM50RLFS，多功能50ul无菌滤芯低吸附盒装，96个/盒，10盒/中盒，5中盒/箱；0元/盒</v>
      </c>
      <c r="U316" s="336"/>
      <c r="V316" s="337"/>
      <c r="W316" s="337"/>
      <c r="X316" s="338"/>
      <c r="Y316" s="182"/>
      <c r="Z316" s="73" t="s">
        <v>962</v>
      </c>
      <c r="AA316" s="141" t="s">
        <v>4588</v>
      </c>
      <c r="AB316" s="141" t="s">
        <v>4592</v>
      </c>
      <c r="AC316" s="141" t="s">
        <v>4589</v>
      </c>
      <c r="AD316" s="186" t="s">
        <v>4597</v>
      </c>
      <c r="AE316" s="186" t="s">
        <v>4594</v>
      </c>
      <c r="AF316" s="186" t="s">
        <v>4595</v>
      </c>
      <c r="AG316" s="186" t="s">
        <v>4596</v>
      </c>
    </row>
    <row r="317" spans="1:33" ht="30" hidden="1" customHeight="1">
      <c r="A317" s="269" t="e">
        <f t="shared" si="59"/>
        <v>#REF!</v>
      </c>
      <c r="B317" s="310"/>
      <c r="C317" s="58" t="str">
        <f t="shared" si="60"/>
        <v>多功能盒（M款50μL移液吸头）</v>
      </c>
      <c r="D317" s="60">
        <v>6026</v>
      </c>
      <c r="E317" s="159" t="s">
        <v>963</v>
      </c>
      <c r="F317" s="56" t="s">
        <v>931</v>
      </c>
      <c r="G317" s="56" t="s">
        <v>43</v>
      </c>
      <c r="H317" s="59" t="s">
        <v>25</v>
      </c>
      <c r="I317" s="57">
        <v>1</v>
      </c>
      <c r="J317" s="57">
        <v>1</v>
      </c>
      <c r="K317" s="141"/>
      <c r="L317" s="141">
        <f t="shared" si="41"/>
        <v>0</v>
      </c>
      <c r="M317" s="65">
        <v>50</v>
      </c>
      <c r="N317" s="69" t="s">
        <v>44</v>
      </c>
      <c r="O317" s="69">
        <v>96</v>
      </c>
      <c r="P317" s="168">
        <f t="shared" si="42"/>
        <v>0</v>
      </c>
      <c r="Q317" s="68" t="s">
        <v>28</v>
      </c>
      <c r="R317" s="68">
        <v>4800</v>
      </c>
      <c r="S317" s="141">
        <f t="shared" si="43"/>
        <v>0</v>
      </c>
      <c r="T317" s="185" t="str">
        <f t="shared" si="44"/>
        <v>多功能盒（M款50μL移液吸头）：货号（6026）：ADM50CRLS，多功能50ul导电无菌低吸附盒装，96个/盒，10盒/中盒，5中盒/箱；0元/盒</v>
      </c>
      <c r="U317" s="336"/>
      <c r="V317" s="337"/>
      <c r="W317" s="337"/>
      <c r="X317" s="338"/>
      <c r="Y317" s="182"/>
      <c r="Z317" s="73" t="s">
        <v>964</v>
      </c>
      <c r="AA317" s="141" t="s">
        <v>4588</v>
      </c>
      <c r="AB317" s="141" t="s">
        <v>4592</v>
      </c>
      <c r="AC317" s="141" t="s">
        <v>4589</v>
      </c>
      <c r="AD317" s="186" t="s">
        <v>4597</v>
      </c>
      <c r="AE317" s="186" t="s">
        <v>4594</v>
      </c>
      <c r="AF317" s="186" t="s">
        <v>4595</v>
      </c>
      <c r="AG317" s="186" t="s">
        <v>4596</v>
      </c>
    </row>
    <row r="318" spans="1:33" ht="30" hidden="1" customHeight="1">
      <c r="A318" s="269" t="e">
        <f t="shared" si="59"/>
        <v>#REF!</v>
      </c>
      <c r="B318" s="310"/>
      <c r="C318" s="58" t="str">
        <f t="shared" si="60"/>
        <v>多功能盒（M款50μL移液吸头）</v>
      </c>
      <c r="D318" s="60">
        <v>6027</v>
      </c>
      <c r="E318" s="159" t="s">
        <v>965</v>
      </c>
      <c r="F318" s="56" t="s">
        <v>934</v>
      </c>
      <c r="G318" s="56" t="s">
        <v>43</v>
      </c>
      <c r="H318" s="59" t="s">
        <v>25</v>
      </c>
      <c r="I318" s="57">
        <v>1</v>
      </c>
      <c r="J318" s="57">
        <v>1</v>
      </c>
      <c r="K318" s="141"/>
      <c r="L318" s="141">
        <f t="shared" si="41"/>
        <v>0</v>
      </c>
      <c r="M318" s="65">
        <v>50</v>
      </c>
      <c r="N318" s="69" t="s">
        <v>44</v>
      </c>
      <c r="O318" s="69">
        <v>96</v>
      </c>
      <c r="P318" s="168">
        <f t="shared" si="42"/>
        <v>0</v>
      </c>
      <c r="Q318" s="68" t="s">
        <v>28</v>
      </c>
      <c r="R318" s="68">
        <v>4800</v>
      </c>
      <c r="S318" s="141">
        <f t="shared" si="43"/>
        <v>0</v>
      </c>
      <c r="T318" s="185" t="str">
        <f t="shared" si="44"/>
        <v>多功能盒（M款50μL移液吸头）：货号（6027）：ADM50CRLFS，多功能50ul导电无菌滤芯低吸附盒装，96个/盒，10盒/中盒，5中盒/箱；0元/盒</v>
      </c>
      <c r="U318" s="336"/>
      <c r="V318" s="337"/>
      <c r="W318" s="337"/>
      <c r="X318" s="338"/>
      <c r="Y318" s="182"/>
      <c r="Z318" s="73" t="s">
        <v>966</v>
      </c>
      <c r="AA318" s="141" t="s">
        <v>4588</v>
      </c>
      <c r="AB318" s="141" t="s">
        <v>4592</v>
      </c>
      <c r="AC318" s="141" t="s">
        <v>4589</v>
      </c>
      <c r="AD318" s="186" t="s">
        <v>4597</v>
      </c>
      <c r="AE318" s="186" t="s">
        <v>4594</v>
      </c>
      <c r="AF318" s="186" t="s">
        <v>4595</v>
      </c>
      <c r="AG318" s="186" t="s">
        <v>4596</v>
      </c>
    </row>
    <row r="319" spans="1:33" ht="30" hidden="1" customHeight="1">
      <c r="A319" s="269" t="e">
        <f t="shared" si="59"/>
        <v>#REF!</v>
      </c>
      <c r="B319" s="310"/>
      <c r="C319" s="58" t="s">
        <v>967</v>
      </c>
      <c r="D319" s="60">
        <v>6106</v>
      </c>
      <c r="E319" s="159" t="s">
        <v>968</v>
      </c>
      <c r="F319" s="56" t="s">
        <v>220</v>
      </c>
      <c r="G319" s="56" t="s">
        <v>141</v>
      </c>
      <c r="H319" s="59" t="s">
        <v>25</v>
      </c>
      <c r="I319" s="57">
        <v>1</v>
      </c>
      <c r="J319" s="57">
        <v>1</v>
      </c>
      <c r="K319" s="141"/>
      <c r="L319" s="141">
        <f t="shared" si="41"/>
        <v>0</v>
      </c>
      <c r="M319" s="65">
        <v>200</v>
      </c>
      <c r="N319" s="69" t="s">
        <v>44</v>
      </c>
      <c r="O319" s="69">
        <v>96</v>
      </c>
      <c r="P319" s="168">
        <f t="shared" si="42"/>
        <v>0</v>
      </c>
      <c r="Q319" s="68" t="s">
        <v>28</v>
      </c>
      <c r="R319" s="68">
        <v>6912</v>
      </c>
      <c r="S319" s="141">
        <f t="shared" si="43"/>
        <v>0</v>
      </c>
      <c r="T319" s="185" t="str">
        <f t="shared" si="44"/>
        <v>多功能盒（M款200μL移液吸头）：货号（6106）：ADM200RLS，多功能200ul无菌低吸附盒装，96个/盒，18盒/中盒，4中盒/箱；0元/盒</v>
      </c>
      <c r="U319" s="336"/>
      <c r="V319" s="337"/>
      <c r="W319" s="337"/>
      <c r="X319" s="338"/>
      <c r="Y319" s="182"/>
      <c r="Z319" s="73" t="s">
        <v>969</v>
      </c>
      <c r="AA319" s="141" t="s">
        <v>4588</v>
      </c>
      <c r="AB319" s="141" t="s">
        <v>4592</v>
      </c>
      <c r="AC319" s="141" t="s">
        <v>4589</v>
      </c>
      <c r="AD319" s="186" t="s">
        <v>4597</v>
      </c>
      <c r="AE319" s="186" t="s">
        <v>4594</v>
      </c>
      <c r="AF319" s="186" t="s">
        <v>4595</v>
      </c>
      <c r="AG319" s="186" t="s">
        <v>4596</v>
      </c>
    </row>
    <row r="320" spans="1:33" ht="30" hidden="1" customHeight="1">
      <c r="A320" s="269" t="e">
        <f t="shared" si="59"/>
        <v>#REF!</v>
      </c>
      <c r="B320" s="310"/>
      <c r="C320" s="58" t="str">
        <f t="shared" ref="C320:C322" si="61">C319</f>
        <v>多功能盒（M款200μL移液吸头）</v>
      </c>
      <c r="D320" s="60">
        <v>6107</v>
      </c>
      <c r="E320" s="159" t="s">
        <v>970</v>
      </c>
      <c r="F320" s="56" t="s">
        <v>223</v>
      </c>
      <c r="G320" s="56" t="s">
        <v>141</v>
      </c>
      <c r="H320" s="59" t="s">
        <v>25</v>
      </c>
      <c r="I320" s="57">
        <v>1</v>
      </c>
      <c r="J320" s="57">
        <v>1</v>
      </c>
      <c r="K320" s="141"/>
      <c r="L320" s="141">
        <f t="shared" si="41"/>
        <v>0</v>
      </c>
      <c r="M320" s="65">
        <v>200</v>
      </c>
      <c r="N320" s="69" t="s">
        <v>44</v>
      </c>
      <c r="O320" s="69">
        <v>96</v>
      </c>
      <c r="P320" s="168">
        <f t="shared" si="42"/>
        <v>0</v>
      </c>
      <c r="Q320" s="68" t="s">
        <v>28</v>
      </c>
      <c r="R320" s="68">
        <v>6912</v>
      </c>
      <c r="S320" s="141">
        <f t="shared" si="43"/>
        <v>0</v>
      </c>
      <c r="T320" s="185" t="str">
        <f t="shared" si="44"/>
        <v>多功能盒（M款200μL移液吸头）：货号（6107）：ADM200RLFS，多功能200ul无菌滤芯低吸附盒装，96个/盒，18盒/中盒，4中盒/箱；0元/盒</v>
      </c>
      <c r="U320" s="336"/>
      <c r="V320" s="337"/>
      <c r="W320" s="337"/>
      <c r="X320" s="338"/>
      <c r="Y320" s="182"/>
      <c r="Z320" s="73" t="s">
        <v>971</v>
      </c>
      <c r="AA320" s="141" t="s">
        <v>4588</v>
      </c>
      <c r="AB320" s="141" t="s">
        <v>4592</v>
      </c>
      <c r="AC320" s="141" t="s">
        <v>4589</v>
      </c>
      <c r="AD320" s="186" t="s">
        <v>4597</v>
      </c>
      <c r="AE320" s="186" t="s">
        <v>4594</v>
      </c>
      <c r="AF320" s="186" t="s">
        <v>4595</v>
      </c>
      <c r="AG320" s="186" t="s">
        <v>4596</v>
      </c>
    </row>
    <row r="321" spans="1:33" ht="30" hidden="1" customHeight="1">
      <c r="A321" s="269" t="e">
        <f t="shared" si="59"/>
        <v>#REF!</v>
      </c>
      <c r="B321" s="310"/>
      <c r="C321" s="58" t="str">
        <f t="shared" si="61"/>
        <v>多功能盒（M款200μL移液吸头）</v>
      </c>
      <c r="D321" s="60">
        <v>6126</v>
      </c>
      <c r="E321" s="159" t="s">
        <v>972</v>
      </c>
      <c r="F321" s="56" t="s">
        <v>942</v>
      </c>
      <c r="G321" s="56" t="s">
        <v>141</v>
      </c>
      <c r="H321" s="59" t="s">
        <v>25</v>
      </c>
      <c r="I321" s="57">
        <v>1</v>
      </c>
      <c r="J321" s="57">
        <v>1</v>
      </c>
      <c r="K321" s="141"/>
      <c r="L321" s="141">
        <f t="shared" si="41"/>
        <v>0</v>
      </c>
      <c r="M321" s="65">
        <v>200</v>
      </c>
      <c r="N321" s="69" t="s">
        <v>44</v>
      </c>
      <c r="O321" s="69">
        <v>96</v>
      </c>
      <c r="P321" s="168">
        <f t="shared" si="42"/>
        <v>0</v>
      </c>
      <c r="Q321" s="68" t="s">
        <v>28</v>
      </c>
      <c r="R321" s="68">
        <v>6912</v>
      </c>
      <c r="S321" s="141">
        <f t="shared" si="43"/>
        <v>0</v>
      </c>
      <c r="T321" s="185" t="str">
        <f t="shared" si="44"/>
        <v>多功能盒（M款200μL移液吸头）：货号（6126）：ADM200CRLS，多功能200ul导电无菌低吸附盒装，96个/盒，18盒/中盒，4中盒/箱；0元/盒</v>
      </c>
      <c r="U321" s="336"/>
      <c r="V321" s="337"/>
      <c r="W321" s="337"/>
      <c r="X321" s="338"/>
      <c r="Y321" s="182"/>
      <c r="Z321" s="73" t="s">
        <v>973</v>
      </c>
      <c r="AA321" s="141" t="s">
        <v>4588</v>
      </c>
      <c r="AB321" s="141" t="s">
        <v>4592</v>
      </c>
      <c r="AC321" s="141" t="s">
        <v>4589</v>
      </c>
      <c r="AD321" s="186" t="s">
        <v>4597</v>
      </c>
      <c r="AE321" s="186" t="s">
        <v>4594</v>
      </c>
      <c r="AF321" s="186" t="s">
        <v>4595</v>
      </c>
      <c r="AG321" s="186" t="s">
        <v>4596</v>
      </c>
    </row>
    <row r="322" spans="1:33" ht="30" hidden="1" customHeight="1">
      <c r="A322" s="269" t="e">
        <f t="shared" si="59"/>
        <v>#REF!</v>
      </c>
      <c r="B322" s="311"/>
      <c r="C322" s="58" t="str">
        <f t="shared" si="61"/>
        <v>多功能盒（M款200μL移液吸头）</v>
      </c>
      <c r="D322" s="60">
        <v>6127</v>
      </c>
      <c r="E322" s="159" t="s">
        <v>974</v>
      </c>
      <c r="F322" s="56" t="s">
        <v>945</v>
      </c>
      <c r="G322" s="56" t="s">
        <v>141</v>
      </c>
      <c r="H322" s="59" t="s">
        <v>25</v>
      </c>
      <c r="I322" s="57">
        <v>1</v>
      </c>
      <c r="J322" s="57">
        <v>1</v>
      </c>
      <c r="K322" s="141"/>
      <c r="L322" s="141">
        <f t="shared" si="41"/>
        <v>0</v>
      </c>
      <c r="M322" s="65">
        <v>200</v>
      </c>
      <c r="N322" s="69" t="s">
        <v>44</v>
      </c>
      <c r="O322" s="69">
        <v>96</v>
      </c>
      <c r="P322" s="168">
        <f t="shared" si="42"/>
        <v>0</v>
      </c>
      <c r="Q322" s="68" t="s">
        <v>28</v>
      </c>
      <c r="R322" s="68">
        <v>6912</v>
      </c>
      <c r="S322" s="141">
        <f t="shared" si="43"/>
        <v>0</v>
      </c>
      <c r="T322" s="185" t="str">
        <f t="shared" si="44"/>
        <v>多功能盒（M款200μL移液吸头）：货号（6127）：ADM200CRLFS，多功能200ul导电无菌滤芯低吸附盒装，96个/盒，18盒/中盒，4中盒/箱；0元/盒</v>
      </c>
      <c r="U322" s="339"/>
      <c r="V322" s="340"/>
      <c r="W322" s="340"/>
      <c r="X322" s="341"/>
      <c r="Y322" s="183"/>
      <c r="Z322" s="73" t="s">
        <v>975</v>
      </c>
      <c r="AA322" s="141" t="s">
        <v>4588</v>
      </c>
      <c r="AB322" s="141" t="s">
        <v>4592</v>
      </c>
      <c r="AC322" s="141" t="s">
        <v>4589</v>
      </c>
      <c r="AD322" s="186" t="s">
        <v>4597</v>
      </c>
      <c r="AE322" s="186" t="s">
        <v>4594</v>
      </c>
      <c r="AF322" s="186" t="s">
        <v>4595</v>
      </c>
      <c r="AG322" s="186" t="s">
        <v>4596</v>
      </c>
    </row>
    <row r="323" spans="1:33" ht="30" customHeight="1">
      <c r="A323" s="270" t="s">
        <v>976</v>
      </c>
      <c r="B323" s="312" t="s">
        <v>977</v>
      </c>
      <c r="C323" s="58" t="s">
        <v>4611</v>
      </c>
      <c r="D323" s="54">
        <v>6201</v>
      </c>
      <c r="E323" s="55" t="s">
        <v>979</v>
      </c>
      <c r="F323" s="55" t="s">
        <v>4612</v>
      </c>
      <c r="G323" s="56" t="s">
        <v>4613</v>
      </c>
      <c r="H323" s="59" t="s">
        <v>25</v>
      </c>
      <c r="I323" s="57">
        <v>1</v>
      </c>
      <c r="J323" s="57">
        <v>1</v>
      </c>
      <c r="K323" s="141">
        <f>1200</f>
        <v>1200</v>
      </c>
      <c r="L323" s="141">
        <f t="shared" ref="L323:L386" si="62">K323*J323*I323</f>
        <v>1200</v>
      </c>
      <c r="M323" s="65">
        <v>200</v>
      </c>
      <c r="N323" s="69" t="s">
        <v>44</v>
      </c>
      <c r="O323" s="69">
        <v>10</v>
      </c>
      <c r="P323" s="168">
        <f t="shared" ref="P323:P386" si="63">K323/R323*O323*I323</f>
        <v>100</v>
      </c>
      <c r="Q323" s="68" t="s">
        <v>981</v>
      </c>
      <c r="R323" s="68">
        <v>120</v>
      </c>
      <c r="S323" s="141">
        <f t="shared" ref="S323:S386" si="64">K323/R323*I323</f>
        <v>10</v>
      </c>
      <c r="T323" s="185" t="str">
        <f t="shared" ref="T323:T386" si="65">CONCATENATE(C323,AD323,AE323,AF323,D323,AG323,AD323,E323,AA323,F323,AA323,G323,AC323,P323,AB323,N323)</f>
        <v>0.2mL 96孔半裙边PCR板：货号（6201）：APU200A12H96T，透明款96孔半裙边A12切角标识，10块/盒，12盒/箱；100元/盒</v>
      </c>
      <c r="U323" s="202" t="s">
        <v>984</v>
      </c>
      <c r="V323" s="203"/>
      <c r="W323" s="203"/>
      <c r="X323" s="204"/>
      <c r="Y323" s="173"/>
      <c r="Z323" s="73" t="s">
        <v>983</v>
      </c>
      <c r="AA323" s="141" t="s">
        <v>4588</v>
      </c>
      <c r="AB323" s="141" t="s">
        <v>4592</v>
      </c>
      <c r="AC323" s="141" t="s">
        <v>4589</v>
      </c>
      <c r="AD323" s="186" t="s">
        <v>4597</v>
      </c>
      <c r="AE323" s="186" t="s">
        <v>4594</v>
      </c>
      <c r="AF323" s="186" t="s">
        <v>4595</v>
      </c>
      <c r="AG323" s="186" t="s">
        <v>4596</v>
      </c>
    </row>
    <row r="324" spans="1:33" ht="30" customHeight="1">
      <c r="A324" s="271"/>
      <c r="B324" s="313"/>
      <c r="C324" s="58" t="s">
        <v>978</v>
      </c>
      <c r="D324" s="54">
        <v>6202</v>
      </c>
      <c r="E324" s="55" t="s">
        <v>985</v>
      </c>
      <c r="F324" s="55" t="s">
        <v>986</v>
      </c>
      <c r="G324" s="56" t="s">
        <v>4613</v>
      </c>
      <c r="H324" s="59" t="s">
        <v>25</v>
      </c>
      <c r="I324" s="57">
        <v>1</v>
      </c>
      <c r="J324" s="57">
        <v>1</v>
      </c>
      <c r="K324" s="141">
        <f>1242</f>
        <v>1242</v>
      </c>
      <c r="L324" s="141">
        <f t="shared" si="62"/>
        <v>1242</v>
      </c>
      <c r="M324" s="65">
        <v>200</v>
      </c>
      <c r="N324" s="69" t="s">
        <v>44</v>
      </c>
      <c r="O324" s="69">
        <v>10</v>
      </c>
      <c r="P324" s="168">
        <f t="shared" si="63"/>
        <v>103.5</v>
      </c>
      <c r="Q324" s="68" t="s">
        <v>981</v>
      </c>
      <c r="R324" s="68">
        <v>120</v>
      </c>
      <c r="S324" s="141">
        <f t="shared" si="64"/>
        <v>10.35</v>
      </c>
      <c r="T324" s="185" t="str">
        <f t="shared" si="65"/>
        <v>0.2mL 96孔半裙边PCR板：货号（6202）：APU200PA12H96T，透明款96孔半裙边A12切角标识黑字印刷，10块/盒，12盒/箱；103.5元/盒</v>
      </c>
      <c r="U324" s="222"/>
      <c r="V324" s="223"/>
      <c r="W324" s="223"/>
      <c r="X324" s="224"/>
      <c r="Y324" s="163"/>
      <c r="Z324" s="73" t="s">
        <v>987</v>
      </c>
      <c r="AA324" s="141" t="s">
        <v>4588</v>
      </c>
      <c r="AB324" s="141" t="s">
        <v>4592</v>
      </c>
      <c r="AC324" s="141" t="s">
        <v>4589</v>
      </c>
      <c r="AD324" s="186" t="s">
        <v>4597</v>
      </c>
      <c r="AE324" s="186" t="s">
        <v>4594</v>
      </c>
      <c r="AF324" s="186" t="s">
        <v>4595</v>
      </c>
      <c r="AG324" s="186" t="s">
        <v>4596</v>
      </c>
    </row>
    <row r="325" spans="1:33" ht="30" customHeight="1">
      <c r="A325" s="271"/>
      <c r="B325" s="313"/>
      <c r="C325" s="58" t="s">
        <v>988</v>
      </c>
      <c r="D325" s="54">
        <v>6203</v>
      </c>
      <c r="E325" s="55" t="s">
        <v>989</v>
      </c>
      <c r="F325" s="55" t="s">
        <v>990</v>
      </c>
      <c r="G325" s="56" t="s">
        <v>980</v>
      </c>
      <c r="H325" s="59" t="s">
        <v>25</v>
      </c>
      <c r="I325" s="57">
        <v>1</v>
      </c>
      <c r="J325" s="57">
        <v>1</v>
      </c>
      <c r="K325" s="141">
        <f>1305</f>
        <v>1305</v>
      </c>
      <c r="L325" s="141">
        <f t="shared" si="62"/>
        <v>1305</v>
      </c>
      <c r="M325" s="65">
        <v>200</v>
      </c>
      <c r="N325" s="69" t="s">
        <v>44</v>
      </c>
      <c r="O325" s="69">
        <v>10</v>
      </c>
      <c r="P325" s="168">
        <f t="shared" si="63"/>
        <v>108.75</v>
      </c>
      <c r="Q325" s="68" t="s">
        <v>981</v>
      </c>
      <c r="R325" s="68">
        <v>120</v>
      </c>
      <c r="S325" s="141">
        <f t="shared" si="64"/>
        <v>10.875</v>
      </c>
      <c r="T325" s="185" t="str">
        <f t="shared" si="65"/>
        <v>0.2mL 96孔白色半裙边PCR板：货号（6203）：APU200PA12H96W，白色款96孔半裙边A12切角标识黑字印刷，10块/盒，12盒/箱；108.75元/盒</v>
      </c>
      <c r="U325" s="222"/>
      <c r="V325" s="223"/>
      <c r="W325" s="223"/>
      <c r="X325" s="224"/>
      <c r="Y325" s="163"/>
      <c r="Z325" s="73" t="s">
        <v>991</v>
      </c>
      <c r="AA325" s="141" t="s">
        <v>4588</v>
      </c>
      <c r="AB325" s="141" t="s">
        <v>4592</v>
      </c>
      <c r="AC325" s="141" t="s">
        <v>4589</v>
      </c>
      <c r="AD325" s="186" t="s">
        <v>4597</v>
      </c>
      <c r="AE325" s="186" t="s">
        <v>4594</v>
      </c>
      <c r="AF325" s="186" t="s">
        <v>4595</v>
      </c>
      <c r="AG325" s="186" t="s">
        <v>4596</v>
      </c>
    </row>
    <row r="326" spans="1:33" ht="30" customHeight="1">
      <c r="A326" s="271"/>
      <c r="B326" s="313"/>
      <c r="C326" s="58" t="s">
        <v>992</v>
      </c>
      <c r="D326" s="54">
        <v>6204</v>
      </c>
      <c r="E326" s="55" t="s">
        <v>993</v>
      </c>
      <c r="F326" s="55" t="s">
        <v>994</v>
      </c>
      <c r="G326" s="56" t="s">
        <v>980</v>
      </c>
      <c r="H326" s="59" t="s">
        <v>25</v>
      </c>
      <c r="I326" s="57">
        <v>1</v>
      </c>
      <c r="J326" s="57">
        <v>1</v>
      </c>
      <c r="K326" s="141">
        <f>1305</f>
        <v>1305</v>
      </c>
      <c r="L326" s="141">
        <f t="shared" si="62"/>
        <v>1305</v>
      </c>
      <c r="M326" s="65">
        <v>200</v>
      </c>
      <c r="N326" s="69" t="s">
        <v>44</v>
      </c>
      <c r="O326" s="69">
        <v>10</v>
      </c>
      <c r="P326" s="168">
        <f t="shared" si="63"/>
        <v>108.75</v>
      </c>
      <c r="Q326" s="68" t="s">
        <v>981</v>
      </c>
      <c r="R326" s="68">
        <v>120</v>
      </c>
      <c r="S326" s="141">
        <f t="shared" si="64"/>
        <v>10.875</v>
      </c>
      <c r="T326" s="185" t="str">
        <f t="shared" si="65"/>
        <v>0.2mL 96孔无裙边PCR板：货号（6204）：APU200PA6N96W，白色款96孔双短边切角标识黑字印刷，10块/盒，12盒/箱；108.75元/盒</v>
      </c>
      <c r="U326" s="222"/>
      <c r="V326" s="223"/>
      <c r="W326" s="223"/>
      <c r="X326" s="224"/>
      <c r="Y326" s="163"/>
      <c r="Z326" s="73" t="s">
        <v>995</v>
      </c>
      <c r="AA326" s="141" t="s">
        <v>4588</v>
      </c>
      <c r="AB326" s="141" t="s">
        <v>4592</v>
      </c>
      <c r="AC326" s="141" t="s">
        <v>4589</v>
      </c>
      <c r="AD326" s="186" t="s">
        <v>4597</v>
      </c>
      <c r="AE326" s="186" t="s">
        <v>4594</v>
      </c>
      <c r="AF326" s="186" t="s">
        <v>4595</v>
      </c>
      <c r="AG326" s="186" t="s">
        <v>4596</v>
      </c>
    </row>
    <row r="327" spans="1:33" ht="30" customHeight="1">
      <c r="A327" s="271"/>
      <c r="B327" s="313"/>
      <c r="C327" s="58" t="s">
        <v>992</v>
      </c>
      <c r="D327" s="54">
        <v>6205</v>
      </c>
      <c r="E327" s="55" t="s">
        <v>996</v>
      </c>
      <c r="F327" s="55" t="s">
        <v>997</v>
      </c>
      <c r="G327" s="56" t="s">
        <v>980</v>
      </c>
      <c r="H327" s="59" t="s">
        <v>25</v>
      </c>
      <c r="I327" s="57">
        <v>1</v>
      </c>
      <c r="J327" s="57">
        <v>1</v>
      </c>
      <c r="K327" s="141">
        <f>1200</f>
        <v>1200</v>
      </c>
      <c r="L327" s="141">
        <f t="shared" si="62"/>
        <v>1200</v>
      </c>
      <c r="M327" s="65">
        <v>200</v>
      </c>
      <c r="N327" s="69" t="s">
        <v>44</v>
      </c>
      <c r="O327" s="69">
        <v>10</v>
      </c>
      <c r="P327" s="168">
        <f t="shared" si="63"/>
        <v>100</v>
      </c>
      <c r="Q327" s="68" t="s">
        <v>981</v>
      </c>
      <c r="R327" s="68">
        <v>120</v>
      </c>
      <c r="S327" s="141">
        <f t="shared" si="64"/>
        <v>10</v>
      </c>
      <c r="T327" s="185" t="str">
        <f t="shared" si="65"/>
        <v>0.2mL 96孔无裙边PCR板：货号（6205）：APU200A6N96T，透明款96孔双短边切角标识，10块/盒，12盒/箱；100元/盒</v>
      </c>
      <c r="U327" s="222"/>
      <c r="V327" s="223"/>
      <c r="W327" s="223"/>
      <c r="X327" s="224"/>
      <c r="Y327" s="163"/>
      <c r="Z327" s="73" t="s">
        <v>998</v>
      </c>
      <c r="AA327" s="141" t="s">
        <v>4588</v>
      </c>
      <c r="AB327" s="141" t="s">
        <v>4592</v>
      </c>
      <c r="AC327" s="141" t="s">
        <v>4589</v>
      </c>
      <c r="AD327" s="186" t="s">
        <v>4597</v>
      </c>
      <c r="AE327" s="186" t="s">
        <v>4594</v>
      </c>
      <c r="AF327" s="186" t="s">
        <v>4595</v>
      </c>
      <c r="AG327" s="186" t="s">
        <v>4596</v>
      </c>
    </row>
    <row r="328" spans="1:33" ht="30" hidden="1" customHeight="1">
      <c r="A328" s="271"/>
      <c r="B328" s="313"/>
      <c r="C328" s="77" t="s">
        <v>999</v>
      </c>
      <c r="D328" s="61">
        <v>6206</v>
      </c>
      <c r="E328" s="159" t="s">
        <v>1000</v>
      </c>
      <c r="F328" s="78" t="s">
        <v>1001</v>
      </c>
      <c r="G328" s="78" t="s">
        <v>980</v>
      </c>
      <c r="H328" s="59" t="s">
        <v>25</v>
      </c>
      <c r="I328" s="57">
        <v>1</v>
      </c>
      <c r="J328" s="57">
        <v>1</v>
      </c>
      <c r="K328" s="141"/>
      <c r="L328" s="141">
        <f t="shared" si="62"/>
        <v>0</v>
      </c>
      <c r="M328" s="79">
        <v>100</v>
      </c>
      <c r="N328" s="69" t="s">
        <v>44</v>
      </c>
      <c r="O328" s="69">
        <v>10</v>
      </c>
      <c r="P328" s="168">
        <f t="shared" si="63"/>
        <v>0</v>
      </c>
      <c r="Q328" s="68" t="s">
        <v>981</v>
      </c>
      <c r="R328" s="68">
        <v>120</v>
      </c>
      <c r="S328" s="141">
        <f t="shared" si="64"/>
        <v>0</v>
      </c>
      <c r="T328" s="185" t="str">
        <f t="shared" si="65"/>
        <v>0.1mL 96孔全裙边PCR板：货号（6206）：APU100H1D96T，透明款96孔全裙边H1切角标识，10块/盒，12盒/箱；0元/盒</v>
      </c>
      <c r="U328" s="222"/>
      <c r="V328" s="223"/>
      <c r="W328" s="223"/>
      <c r="X328" s="224"/>
      <c r="Y328" s="163"/>
      <c r="Z328" s="73" t="s">
        <v>1002</v>
      </c>
      <c r="AA328" s="141" t="s">
        <v>4588</v>
      </c>
      <c r="AB328" s="141" t="s">
        <v>4592</v>
      </c>
      <c r="AC328" s="141" t="s">
        <v>4589</v>
      </c>
      <c r="AD328" s="186" t="s">
        <v>4597</v>
      </c>
      <c r="AE328" s="186" t="s">
        <v>4594</v>
      </c>
      <c r="AF328" s="186" t="s">
        <v>4595</v>
      </c>
      <c r="AG328" s="186" t="s">
        <v>4596</v>
      </c>
    </row>
    <row r="329" spans="1:33" ht="30" customHeight="1">
      <c r="A329" s="271"/>
      <c r="B329" s="313"/>
      <c r="C329" s="58" t="s">
        <v>1003</v>
      </c>
      <c r="D329" s="54">
        <v>6207</v>
      </c>
      <c r="E329" s="55" t="s">
        <v>1004</v>
      </c>
      <c r="F329" s="55" t="s">
        <v>1005</v>
      </c>
      <c r="G329" s="56" t="s">
        <v>980</v>
      </c>
      <c r="H329" s="59" t="s">
        <v>25</v>
      </c>
      <c r="I329" s="57">
        <v>1</v>
      </c>
      <c r="J329" s="57">
        <v>1</v>
      </c>
      <c r="K329" s="141">
        <f>1200</f>
        <v>1200</v>
      </c>
      <c r="L329" s="141">
        <f t="shared" si="62"/>
        <v>1200</v>
      </c>
      <c r="M329" s="65">
        <v>100</v>
      </c>
      <c r="N329" s="69" t="s">
        <v>44</v>
      </c>
      <c r="O329" s="69">
        <v>10</v>
      </c>
      <c r="P329" s="168">
        <f t="shared" si="63"/>
        <v>100</v>
      </c>
      <c r="Q329" s="68" t="s">
        <v>981</v>
      </c>
      <c r="R329" s="68">
        <v>120</v>
      </c>
      <c r="S329" s="141">
        <f t="shared" si="64"/>
        <v>10</v>
      </c>
      <c r="T329" s="185" t="str">
        <f t="shared" si="65"/>
        <v>0.1mL 96孔半裙边PCR板：货号（6207）：APU100A1H96T，透明款96孔A1切角标识，10块/盒，12盒/箱；100元/盒</v>
      </c>
      <c r="U329" s="222"/>
      <c r="V329" s="223"/>
      <c r="W329" s="223"/>
      <c r="X329" s="224"/>
      <c r="Y329" s="163"/>
      <c r="Z329" s="73" t="s">
        <v>1006</v>
      </c>
      <c r="AA329" s="141" t="s">
        <v>4588</v>
      </c>
      <c r="AB329" s="141" t="s">
        <v>4592</v>
      </c>
      <c r="AC329" s="141" t="s">
        <v>4589</v>
      </c>
      <c r="AD329" s="186" t="s">
        <v>4597</v>
      </c>
      <c r="AE329" s="186" t="s">
        <v>4594</v>
      </c>
      <c r="AF329" s="186" t="s">
        <v>4595</v>
      </c>
      <c r="AG329" s="186" t="s">
        <v>4596</v>
      </c>
    </row>
    <row r="330" spans="1:33" ht="30" customHeight="1">
      <c r="A330" s="271"/>
      <c r="B330" s="313"/>
      <c r="C330" s="58" t="s">
        <v>1007</v>
      </c>
      <c r="D330" s="54">
        <v>6208</v>
      </c>
      <c r="E330" s="55" t="s">
        <v>1008</v>
      </c>
      <c r="F330" s="55" t="s">
        <v>1009</v>
      </c>
      <c r="G330" s="56" t="s">
        <v>980</v>
      </c>
      <c r="H330" s="59" t="s">
        <v>25</v>
      </c>
      <c r="I330" s="57">
        <v>1</v>
      </c>
      <c r="J330" s="57">
        <v>1</v>
      </c>
      <c r="K330" s="141">
        <f>1296</f>
        <v>1296</v>
      </c>
      <c r="L330" s="141">
        <f t="shared" si="62"/>
        <v>1296</v>
      </c>
      <c r="M330" s="65">
        <v>100</v>
      </c>
      <c r="N330" s="69" t="s">
        <v>44</v>
      </c>
      <c r="O330" s="69">
        <v>10</v>
      </c>
      <c r="P330" s="168">
        <f t="shared" si="63"/>
        <v>108</v>
      </c>
      <c r="Q330" s="68" t="s">
        <v>981</v>
      </c>
      <c r="R330" s="68">
        <v>120</v>
      </c>
      <c r="S330" s="141">
        <f t="shared" si="64"/>
        <v>10.8</v>
      </c>
      <c r="T330" s="185" t="str">
        <f t="shared" si="65"/>
        <v>0.1mL 96孔白色半裙边PCR板：货号（6208）：APU100PA1H96W，白色款96孔A1切角标识黑字印刷，10块/盒，12盒/箱；108元/盒</v>
      </c>
      <c r="U330" s="222"/>
      <c r="V330" s="223"/>
      <c r="W330" s="223"/>
      <c r="X330" s="224"/>
      <c r="Y330" s="163"/>
      <c r="Z330" s="73" t="s">
        <v>1010</v>
      </c>
      <c r="AA330" s="141" t="s">
        <v>4588</v>
      </c>
      <c r="AB330" s="141" t="s">
        <v>4592</v>
      </c>
      <c r="AC330" s="141" t="s">
        <v>4589</v>
      </c>
      <c r="AD330" s="186" t="s">
        <v>4597</v>
      </c>
      <c r="AE330" s="186" t="s">
        <v>4594</v>
      </c>
      <c r="AF330" s="186" t="s">
        <v>4595</v>
      </c>
      <c r="AG330" s="186" t="s">
        <v>4596</v>
      </c>
    </row>
    <row r="331" spans="1:33" ht="30" customHeight="1">
      <c r="A331" s="271"/>
      <c r="B331" s="313"/>
      <c r="C331" s="58" t="s">
        <v>1003</v>
      </c>
      <c r="D331" s="54">
        <v>6209</v>
      </c>
      <c r="E331" s="55" t="s">
        <v>1011</v>
      </c>
      <c r="F331" s="55" t="s">
        <v>1012</v>
      </c>
      <c r="G331" s="56" t="s">
        <v>980</v>
      </c>
      <c r="H331" s="59" t="s">
        <v>25</v>
      </c>
      <c r="I331" s="57">
        <v>1</v>
      </c>
      <c r="J331" s="57">
        <v>1</v>
      </c>
      <c r="K331" s="141">
        <f>1200</f>
        <v>1200</v>
      </c>
      <c r="L331" s="141">
        <f t="shared" si="62"/>
        <v>1200</v>
      </c>
      <c r="M331" s="65">
        <v>100</v>
      </c>
      <c r="N331" s="69" t="s">
        <v>44</v>
      </c>
      <c r="O331" s="69">
        <v>10</v>
      </c>
      <c r="P331" s="168">
        <f t="shared" si="63"/>
        <v>100</v>
      </c>
      <c r="Q331" s="68" t="s">
        <v>981</v>
      </c>
      <c r="R331" s="68">
        <v>120</v>
      </c>
      <c r="S331" s="141">
        <f t="shared" si="64"/>
        <v>10</v>
      </c>
      <c r="T331" s="185" t="str">
        <f t="shared" si="65"/>
        <v>0.1mL 96孔半裙边PCR板：货号（6209）：APU100H12H96T，透明款96孔H12切角标识，10块/盒，12盒/箱；100元/盒</v>
      </c>
      <c r="U331" s="222"/>
      <c r="V331" s="223"/>
      <c r="W331" s="223"/>
      <c r="X331" s="224"/>
      <c r="Y331" s="163"/>
      <c r="Z331" s="73" t="s">
        <v>1006</v>
      </c>
      <c r="AA331" s="141" t="s">
        <v>4588</v>
      </c>
      <c r="AB331" s="141" t="s">
        <v>4592</v>
      </c>
      <c r="AC331" s="141" t="s">
        <v>4589</v>
      </c>
      <c r="AD331" s="186" t="s">
        <v>4597</v>
      </c>
      <c r="AE331" s="186" t="s">
        <v>4594</v>
      </c>
      <c r="AF331" s="186" t="s">
        <v>4595</v>
      </c>
      <c r="AG331" s="186" t="s">
        <v>4596</v>
      </c>
    </row>
    <row r="332" spans="1:33" ht="30" customHeight="1">
      <c r="A332" s="271"/>
      <c r="B332" s="313"/>
      <c r="C332" s="58" t="s">
        <v>1007</v>
      </c>
      <c r="D332" s="54">
        <v>6210</v>
      </c>
      <c r="E332" s="55" t="s">
        <v>1013</v>
      </c>
      <c r="F332" s="55" t="s">
        <v>1014</v>
      </c>
      <c r="G332" s="56" t="s">
        <v>980</v>
      </c>
      <c r="H332" s="59" t="s">
        <v>25</v>
      </c>
      <c r="I332" s="57">
        <v>1</v>
      </c>
      <c r="J332" s="57">
        <v>1</v>
      </c>
      <c r="K332" s="141">
        <f>1296</f>
        <v>1296</v>
      </c>
      <c r="L332" s="141">
        <f t="shared" si="62"/>
        <v>1296</v>
      </c>
      <c r="M332" s="65">
        <v>100</v>
      </c>
      <c r="N332" s="69" t="s">
        <v>44</v>
      </c>
      <c r="O332" s="69">
        <v>10</v>
      </c>
      <c r="P332" s="168">
        <f t="shared" si="63"/>
        <v>108</v>
      </c>
      <c r="Q332" s="68" t="s">
        <v>981</v>
      </c>
      <c r="R332" s="68">
        <v>120</v>
      </c>
      <c r="S332" s="141">
        <f t="shared" si="64"/>
        <v>10.8</v>
      </c>
      <c r="T332" s="185" t="str">
        <f t="shared" si="65"/>
        <v>0.1mL 96孔白色半裙边PCR板：货号（6210）：APU100PH12H96W，白色款96孔H12切角标识黑字印刷，10块/盒，12盒/箱；108元/盒</v>
      </c>
      <c r="U332" s="222"/>
      <c r="V332" s="223"/>
      <c r="W332" s="223"/>
      <c r="X332" s="224"/>
      <c r="Y332" s="163"/>
      <c r="Z332" s="73" t="s">
        <v>1010</v>
      </c>
      <c r="AA332" s="141" t="s">
        <v>4588</v>
      </c>
      <c r="AB332" s="141" t="s">
        <v>4592</v>
      </c>
      <c r="AC332" s="141" t="s">
        <v>4589</v>
      </c>
      <c r="AD332" s="186" t="s">
        <v>4597</v>
      </c>
      <c r="AE332" s="186" t="s">
        <v>4594</v>
      </c>
      <c r="AF332" s="186" t="s">
        <v>4595</v>
      </c>
      <c r="AG332" s="186" t="s">
        <v>4596</v>
      </c>
    </row>
    <row r="333" spans="1:33" ht="30" customHeight="1">
      <c r="A333" s="271"/>
      <c r="B333" s="313"/>
      <c r="C333" s="58" t="s">
        <v>1015</v>
      </c>
      <c r="D333" s="54">
        <v>6211</v>
      </c>
      <c r="E333" s="55" t="s">
        <v>1016</v>
      </c>
      <c r="F333" s="55" t="s">
        <v>1017</v>
      </c>
      <c r="G333" s="56" t="s">
        <v>980</v>
      </c>
      <c r="H333" s="59" t="s">
        <v>25</v>
      </c>
      <c r="I333" s="57">
        <v>1</v>
      </c>
      <c r="J333" s="57">
        <v>1</v>
      </c>
      <c r="K333" s="141">
        <v>2880</v>
      </c>
      <c r="L333" s="141">
        <f t="shared" si="62"/>
        <v>2880</v>
      </c>
      <c r="M333" s="65">
        <v>100</v>
      </c>
      <c r="N333" s="69" t="s">
        <v>44</v>
      </c>
      <c r="O333" s="69">
        <v>10</v>
      </c>
      <c r="P333" s="168">
        <f t="shared" si="63"/>
        <v>240</v>
      </c>
      <c r="Q333" s="68" t="s">
        <v>981</v>
      </c>
      <c r="R333" s="68">
        <v>120</v>
      </c>
      <c r="S333" s="141">
        <f t="shared" si="64"/>
        <v>24</v>
      </c>
      <c r="T333" s="185" t="str">
        <f t="shared" si="65"/>
        <v>0.1mL 透明管96孔双色全裙边PCR板：货号（6211）：APU100PH1F96TD，透明管双色款96孔H1切角标识黑字印刷，10块/盒，12盒/箱；240元/盒</v>
      </c>
      <c r="U333" s="222"/>
      <c r="V333" s="223"/>
      <c r="W333" s="223"/>
      <c r="X333" s="224"/>
      <c r="Y333" s="163"/>
      <c r="Z333" s="73" t="s">
        <v>1018</v>
      </c>
      <c r="AA333" s="141" t="s">
        <v>4588</v>
      </c>
      <c r="AB333" s="141" t="s">
        <v>4592</v>
      </c>
      <c r="AC333" s="141" t="s">
        <v>4589</v>
      </c>
      <c r="AD333" s="186" t="s">
        <v>4597</v>
      </c>
      <c r="AE333" s="186" t="s">
        <v>4594</v>
      </c>
      <c r="AF333" s="186" t="s">
        <v>4595</v>
      </c>
      <c r="AG333" s="186" t="s">
        <v>4596</v>
      </c>
    </row>
    <row r="334" spans="1:33" ht="30" customHeight="1">
      <c r="A334" s="271"/>
      <c r="B334" s="313"/>
      <c r="C334" s="58" t="s">
        <v>1019</v>
      </c>
      <c r="D334" s="54">
        <v>6261</v>
      </c>
      <c r="E334" s="55" t="s">
        <v>1020</v>
      </c>
      <c r="F334" s="55" t="s">
        <v>1022</v>
      </c>
      <c r="G334" s="56" t="s">
        <v>1021</v>
      </c>
      <c r="H334" s="59" t="s">
        <v>25</v>
      </c>
      <c r="I334" s="57">
        <v>1</v>
      </c>
      <c r="J334" s="57">
        <v>1</v>
      </c>
      <c r="K334" s="141">
        <f>1680</f>
        <v>1680</v>
      </c>
      <c r="L334" s="141">
        <f t="shared" si="62"/>
        <v>1680</v>
      </c>
      <c r="M334" s="65">
        <v>200</v>
      </c>
      <c r="N334" s="69" t="s">
        <v>44</v>
      </c>
      <c r="O334" s="69">
        <v>10</v>
      </c>
      <c r="P334" s="168">
        <f t="shared" si="63"/>
        <v>336</v>
      </c>
      <c r="Q334" s="68" t="s">
        <v>981</v>
      </c>
      <c r="R334" s="68">
        <v>50</v>
      </c>
      <c r="S334" s="141">
        <f t="shared" si="64"/>
        <v>33.6</v>
      </c>
      <c r="T334" s="185" t="str">
        <f t="shared" si="65"/>
        <v>ABI 0.2mL 透明管96孔半裙边双色可拆PCR板：货号（6261）：APU200PA12HD96TD，ABI透明款可拆双色款96孔半裙边A12切角标识黑字印刷，10块/盒，5盒/箱；336元/盒</v>
      </c>
      <c r="U334" s="222"/>
      <c r="V334" s="223"/>
      <c r="W334" s="223"/>
      <c r="X334" s="224"/>
      <c r="Y334" s="163"/>
      <c r="Z334" s="73" t="s">
        <v>1023</v>
      </c>
      <c r="AA334" s="141" t="s">
        <v>4588</v>
      </c>
      <c r="AB334" s="141" t="s">
        <v>4592</v>
      </c>
      <c r="AC334" s="141" t="s">
        <v>4589</v>
      </c>
      <c r="AD334" s="186" t="s">
        <v>4597</v>
      </c>
      <c r="AE334" s="186" t="s">
        <v>4594</v>
      </c>
      <c r="AF334" s="186" t="s">
        <v>4595</v>
      </c>
      <c r="AG334" s="186" t="s">
        <v>4596</v>
      </c>
    </row>
    <row r="335" spans="1:33" ht="30" customHeight="1">
      <c r="A335" s="271"/>
      <c r="B335" s="313"/>
      <c r="C335" s="58" t="s">
        <v>1024</v>
      </c>
      <c r="D335" s="54">
        <v>6262</v>
      </c>
      <c r="E335" s="55" t="s">
        <v>1025</v>
      </c>
      <c r="F335" s="55" t="s">
        <v>1026</v>
      </c>
      <c r="G335" s="56" t="s">
        <v>1021</v>
      </c>
      <c r="H335" s="59" t="s">
        <v>25</v>
      </c>
      <c r="I335" s="57">
        <v>1</v>
      </c>
      <c r="J335" s="57">
        <v>1</v>
      </c>
      <c r="K335" s="141">
        <f>1680</f>
        <v>1680</v>
      </c>
      <c r="L335" s="141">
        <f t="shared" si="62"/>
        <v>1680</v>
      </c>
      <c r="M335" s="65">
        <v>100</v>
      </c>
      <c r="N335" s="69" t="s">
        <v>44</v>
      </c>
      <c r="O335" s="69">
        <v>10</v>
      </c>
      <c r="P335" s="168">
        <f t="shared" si="63"/>
        <v>336</v>
      </c>
      <c r="Q335" s="68" t="s">
        <v>981</v>
      </c>
      <c r="R335" s="68">
        <v>50</v>
      </c>
      <c r="S335" s="141">
        <f t="shared" si="64"/>
        <v>33.6</v>
      </c>
      <c r="T335" s="185" t="str">
        <f t="shared" si="65"/>
        <v>ABI 0.2mL 96孔半裙边双色可拆PCR板：货号（6262）：APU100PA12HD96TD，ABI透明款可拆96孔半裙边A12切角标识黑字印刷，10块/盒，5盒/箱；336元/盒</v>
      </c>
      <c r="U335" s="222"/>
      <c r="V335" s="223"/>
      <c r="W335" s="223"/>
      <c r="X335" s="224"/>
      <c r="Y335" s="163"/>
      <c r="Z335" s="73" t="s">
        <v>1023</v>
      </c>
      <c r="AA335" s="141" t="s">
        <v>4588</v>
      </c>
      <c r="AB335" s="141" t="s">
        <v>4592</v>
      </c>
      <c r="AC335" s="141" t="s">
        <v>4589</v>
      </c>
      <c r="AD335" s="186" t="s">
        <v>4597</v>
      </c>
      <c r="AE335" s="186" t="s">
        <v>4594</v>
      </c>
      <c r="AF335" s="186" t="s">
        <v>4595</v>
      </c>
      <c r="AG335" s="186" t="s">
        <v>4596</v>
      </c>
    </row>
    <row r="336" spans="1:33" ht="30" customHeight="1">
      <c r="A336" s="271"/>
      <c r="B336" s="313"/>
      <c r="C336" s="58" t="s">
        <v>1027</v>
      </c>
      <c r="D336" s="54">
        <v>6263</v>
      </c>
      <c r="E336" s="55" t="s">
        <v>1028</v>
      </c>
      <c r="F336" s="55" t="s">
        <v>1029</v>
      </c>
      <c r="G336" s="56" t="s">
        <v>1021</v>
      </c>
      <c r="H336" s="59" t="s">
        <v>25</v>
      </c>
      <c r="I336" s="57">
        <v>1</v>
      </c>
      <c r="J336" s="57">
        <v>1</v>
      </c>
      <c r="K336" s="141">
        <f>1680</f>
        <v>1680</v>
      </c>
      <c r="L336" s="141">
        <f t="shared" si="62"/>
        <v>1680</v>
      </c>
      <c r="M336" s="65">
        <v>40</v>
      </c>
      <c r="N336" s="69" t="s">
        <v>44</v>
      </c>
      <c r="O336" s="69">
        <v>10</v>
      </c>
      <c r="P336" s="168">
        <f t="shared" si="63"/>
        <v>336</v>
      </c>
      <c r="Q336" s="68" t="s">
        <v>981</v>
      </c>
      <c r="R336" s="68">
        <v>50</v>
      </c>
      <c r="S336" s="141">
        <f t="shared" si="64"/>
        <v>33.6</v>
      </c>
      <c r="T336" s="185" t="str">
        <f t="shared" si="65"/>
        <v>ABI 40μL透明管384孔全裙边双色PCR板：货号（6263）：APU40A24FD384TD，ABI透明款384孔双色全裙边A24切角标识，10块/盒，5盒/箱；336元/盒</v>
      </c>
      <c r="U336" s="222"/>
      <c r="V336" s="223"/>
      <c r="W336" s="223"/>
      <c r="X336" s="224"/>
      <c r="Y336" s="163"/>
      <c r="Z336" s="73" t="s">
        <v>1030</v>
      </c>
      <c r="AA336" s="141" t="s">
        <v>4588</v>
      </c>
      <c r="AB336" s="141" t="s">
        <v>4592</v>
      </c>
      <c r="AC336" s="141" t="s">
        <v>4589</v>
      </c>
      <c r="AD336" s="186" t="s">
        <v>4597</v>
      </c>
      <c r="AE336" s="186" t="s">
        <v>4594</v>
      </c>
      <c r="AF336" s="186" t="s">
        <v>4595</v>
      </c>
      <c r="AG336" s="186" t="s">
        <v>4596</v>
      </c>
    </row>
    <row r="337" spans="1:33" ht="30" customHeight="1">
      <c r="A337" s="271"/>
      <c r="B337" s="313"/>
      <c r="C337" s="58" t="s">
        <v>1031</v>
      </c>
      <c r="D337" s="54">
        <v>6264</v>
      </c>
      <c r="E337" s="55" t="s">
        <v>1028</v>
      </c>
      <c r="F337" s="55" t="s">
        <v>1029</v>
      </c>
      <c r="G337" s="56" t="s">
        <v>1021</v>
      </c>
      <c r="H337" s="59" t="s">
        <v>25</v>
      </c>
      <c r="I337" s="57">
        <v>1</v>
      </c>
      <c r="J337" s="57">
        <v>1</v>
      </c>
      <c r="K337" s="141">
        <f>1680</f>
        <v>1680</v>
      </c>
      <c r="L337" s="141">
        <f t="shared" si="62"/>
        <v>1680</v>
      </c>
      <c r="M337" s="65">
        <v>40</v>
      </c>
      <c r="N337" s="69" t="s">
        <v>44</v>
      </c>
      <c r="O337" s="69">
        <v>10</v>
      </c>
      <c r="P337" s="168">
        <f t="shared" si="63"/>
        <v>336</v>
      </c>
      <c r="Q337" s="68" t="s">
        <v>981</v>
      </c>
      <c r="R337" s="68">
        <v>50</v>
      </c>
      <c r="S337" s="141">
        <f t="shared" si="64"/>
        <v>33.6</v>
      </c>
      <c r="T337" s="185" t="str">
        <f t="shared" si="65"/>
        <v>Roche 40μL透明管384孔全裙边双色PCR板：货号（6264）：APU40A24FD384TD，ABI透明款384孔双色全裙边A24切角标识，10块/盒，5盒/箱；336元/盒</v>
      </c>
      <c r="U337" s="222"/>
      <c r="V337" s="223"/>
      <c r="W337" s="223"/>
      <c r="X337" s="224"/>
      <c r="Y337" s="163"/>
      <c r="Z337" s="73" t="s">
        <v>1032</v>
      </c>
      <c r="AA337" s="141" t="s">
        <v>4588</v>
      </c>
      <c r="AB337" s="141" t="s">
        <v>4592</v>
      </c>
      <c r="AC337" s="141" t="s">
        <v>4589</v>
      </c>
      <c r="AD337" s="186" t="s">
        <v>4597</v>
      </c>
      <c r="AE337" s="186" t="s">
        <v>4594</v>
      </c>
      <c r="AF337" s="186" t="s">
        <v>4595</v>
      </c>
      <c r="AG337" s="186" t="s">
        <v>4596</v>
      </c>
    </row>
    <row r="338" spans="1:33" ht="30" customHeight="1">
      <c r="A338" s="271"/>
      <c r="B338" s="313"/>
      <c r="C338" s="58" t="s">
        <v>1033</v>
      </c>
      <c r="D338" s="54">
        <v>6265</v>
      </c>
      <c r="E338" s="55" t="s">
        <v>1034</v>
      </c>
      <c r="F338" s="55" t="s">
        <v>1035</v>
      </c>
      <c r="G338" s="56" t="s">
        <v>1021</v>
      </c>
      <c r="H338" s="59" t="s">
        <v>25</v>
      </c>
      <c r="I338" s="57">
        <v>1</v>
      </c>
      <c r="J338" s="57">
        <v>1</v>
      </c>
      <c r="K338" s="141">
        <f>1680</f>
        <v>1680</v>
      </c>
      <c r="L338" s="141">
        <f t="shared" si="62"/>
        <v>1680</v>
      </c>
      <c r="M338" s="65">
        <v>40</v>
      </c>
      <c r="N338" s="69" t="s">
        <v>44</v>
      </c>
      <c r="O338" s="69">
        <v>10</v>
      </c>
      <c r="P338" s="168">
        <f t="shared" si="63"/>
        <v>336</v>
      </c>
      <c r="Q338" s="68" t="s">
        <v>981</v>
      </c>
      <c r="R338" s="68">
        <v>50</v>
      </c>
      <c r="S338" s="141">
        <f t="shared" si="64"/>
        <v>33.6</v>
      </c>
      <c r="T338" s="185" t="str">
        <f t="shared" si="65"/>
        <v>Roche 40μL白色管384孔全裙边双色PCR板：货号（6265）：APU40A24FD384WB，罗氏白色管384孔双色全裙边A24切角标识，10块/盒，5盒/箱；336元/盒</v>
      </c>
      <c r="U338" s="222"/>
      <c r="V338" s="223"/>
      <c r="W338" s="223"/>
      <c r="X338" s="224"/>
      <c r="Y338" s="163"/>
      <c r="Z338" s="73" t="s">
        <v>1036</v>
      </c>
      <c r="AA338" s="141" t="s">
        <v>4588</v>
      </c>
      <c r="AB338" s="141" t="s">
        <v>4592</v>
      </c>
      <c r="AC338" s="141" t="s">
        <v>4589</v>
      </c>
      <c r="AD338" s="186" t="s">
        <v>4597</v>
      </c>
      <c r="AE338" s="186" t="s">
        <v>4594</v>
      </c>
      <c r="AF338" s="186" t="s">
        <v>4595</v>
      </c>
      <c r="AG338" s="186" t="s">
        <v>4596</v>
      </c>
    </row>
    <row r="339" spans="1:33" ht="30" customHeight="1">
      <c r="A339" s="271"/>
      <c r="B339" s="313"/>
      <c r="C339" s="58" t="s">
        <v>1037</v>
      </c>
      <c r="D339" s="54">
        <v>6266</v>
      </c>
      <c r="E339" s="55" t="s">
        <v>1038</v>
      </c>
      <c r="F339" s="55" t="s">
        <v>1039</v>
      </c>
      <c r="G339" s="56" t="s">
        <v>1021</v>
      </c>
      <c r="H339" s="59" t="s">
        <v>25</v>
      </c>
      <c r="I339" s="57">
        <v>1</v>
      </c>
      <c r="J339" s="57">
        <v>1</v>
      </c>
      <c r="K339" s="141">
        <f>1680</f>
        <v>1680</v>
      </c>
      <c r="L339" s="141">
        <f t="shared" si="62"/>
        <v>1680</v>
      </c>
      <c r="M339" s="65">
        <v>40</v>
      </c>
      <c r="N339" s="69" t="s">
        <v>44</v>
      </c>
      <c r="O339" s="69">
        <v>10</v>
      </c>
      <c r="P339" s="168">
        <f t="shared" si="63"/>
        <v>336</v>
      </c>
      <c r="Q339" s="68" t="s">
        <v>981</v>
      </c>
      <c r="R339" s="68">
        <v>50</v>
      </c>
      <c r="S339" s="141">
        <f t="shared" si="64"/>
        <v>33.6</v>
      </c>
      <c r="T339" s="185" t="str">
        <f t="shared" si="65"/>
        <v>Roche 40μL乳白色管384孔全黑裙边双色PCR板：货号（6266）：APU40A6FD384WB，罗氏乳白色管384孔双色全黑裙边双短边切角标识，10块/盒，5盒/箱；336元/盒</v>
      </c>
      <c r="U339" s="222"/>
      <c r="V339" s="223"/>
      <c r="W339" s="223"/>
      <c r="X339" s="224"/>
      <c r="Y339" s="163"/>
      <c r="Z339" s="73" t="s">
        <v>1040</v>
      </c>
      <c r="AA339" s="141" t="s">
        <v>4588</v>
      </c>
      <c r="AB339" s="141" t="s">
        <v>4592</v>
      </c>
      <c r="AC339" s="141" t="s">
        <v>4589</v>
      </c>
      <c r="AD339" s="186" t="s">
        <v>4597</v>
      </c>
      <c r="AE339" s="186" t="s">
        <v>4594</v>
      </c>
      <c r="AF339" s="186" t="s">
        <v>4595</v>
      </c>
      <c r="AG339" s="186" t="s">
        <v>4596</v>
      </c>
    </row>
    <row r="340" spans="1:33" ht="30" customHeight="1">
      <c r="A340" s="271"/>
      <c r="B340" s="313"/>
      <c r="C340" s="58" t="s">
        <v>1041</v>
      </c>
      <c r="D340" s="54">
        <v>6267</v>
      </c>
      <c r="E340" s="55" t="s">
        <v>1042</v>
      </c>
      <c r="F340" s="55" t="s">
        <v>1043</v>
      </c>
      <c r="G340" s="56" t="s">
        <v>1021</v>
      </c>
      <c r="H340" s="59" t="s">
        <v>25</v>
      </c>
      <c r="I340" s="57">
        <v>1</v>
      </c>
      <c r="J340" s="57">
        <v>1</v>
      </c>
      <c r="K340" s="141">
        <f>1680</f>
        <v>1680</v>
      </c>
      <c r="L340" s="141">
        <f t="shared" si="62"/>
        <v>1680</v>
      </c>
      <c r="M340" s="65">
        <v>40</v>
      </c>
      <c r="N340" s="69" t="s">
        <v>44</v>
      </c>
      <c r="O340" s="69">
        <v>10</v>
      </c>
      <c r="P340" s="168">
        <f t="shared" si="63"/>
        <v>336</v>
      </c>
      <c r="Q340" s="68" t="s">
        <v>981</v>
      </c>
      <c r="R340" s="68">
        <v>50</v>
      </c>
      <c r="S340" s="141">
        <f t="shared" si="64"/>
        <v>33.6</v>
      </c>
      <c r="T340" s="185" t="str">
        <f t="shared" si="65"/>
        <v>Roche 40μL白色管384孔全白裙边双色PCR板：货号（6267）：APU40A6FD384WD，罗氏乳白色管384孔双色全白裙边双短边切角标识，10块/盒，5盒/箱；336元/盒</v>
      </c>
      <c r="U340" s="222"/>
      <c r="V340" s="223"/>
      <c r="W340" s="223"/>
      <c r="X340" s="224"/>
      <c r="Y340" s="163"/>
      <c r="Z340" s="73" t="s">
        <v>1044</v>
      </c>
      <c r="AA340" s="141" t="s">
        <v>4588</v>
      </c>
      <c r="AB340" s="141" t="s">
        <v>4592</v>
      </c>
      <c r="AC340" s="141" t="s">
        <v>4589</v>
      </c>
      <c r="AD340" s="186" t="s">
        <v>4597</v>
      </c>
      <c r="AE340" s="186" t="s">
        <v>4594</v>
      </c>
      <c r="AF340" s="186" t="s">
        <v>4595</v>
      </c>
      <c r="AG340" s="186" t="s">
        <v>4596</v>
      </c>
    </row>
    <row r="341" spans="1:33" ht="30" customHeight="1">
      <c r="A341" s="271"/>
      <c r="B341" s="313"/>
      <c r="C341" s="58" t="s">
        <v>1045</v>
      </c>
      <c r="D341" s="54">
        <v>6268</v>
      </c>
      <c r="E341" s="55" t="s">
        <v>985</v>
      </c>
      <c r="F341" s="55" t="s">
        <v>1046</v>
      </c>
      <c r="G341" s="56" t="s">
        <v>1021</v>
      </c>
      <c r="H341" s="59" t="s">
        <v>25</v>
      </c>
      <c r="I341" s="57">
        <v>1</v>
      </c>
      <c r="J341" s="57">
        <v>1</v>
      </c>
      <c r="K341" s="141">
        <f>650</f>
        <v>650</v>
      </c>
      <c r="L341" s="141">
        <f t="shared" si="62"/>
        <v>650</v>
      </c>
      <c r="M341" s="65">
        <v>200</v>
      </c>
      <c r="N341" s="69" t="s">
        <v>44</v>
      </c>
      <c r="O341" s="69">
        <v>10</v>
      </c>
      <c r="P341" s="168">
        <f t="shared" si="63"/>
        <v>130</v>
      </c>
      <c r="Q341" s="68" t="s">
        <v>981</v>
      </c>
      <c r="R341" s="68">
        <v>50</v>
      </c>
      <c r="S341" s="141">
        <f t="shared" si="64"/>
        <v>13</v>
      </c>
      <c r="T341" s="185" t="str">
        <f t="shared" si="65"/>
        <v>ABI 0.2mL96孔半裙边PCR板：货号（6268）：APU200PA12H96T，ABI透明款96孔半裙边A12切角标识黑字印刷，10块/盒，5盒/箱；130元/盒</v>
      </c>
      <c r="U341" s="222"/>
      <c r="V341" s="223"/>
      <c r="W341" s="223"/>
      <c r="X341" s="224"/>
      <c r="Y341" s="163"/>
      <c r="Z341" s="73" t="s">
        <v>1047</v>
      </c>
      <c r="AA341" s="141" t="s">
        <v>4588</v>
      </c>
      <c r="AB341" s="141" t="s">
        <v>4592</v>
      </c>
      <c r="AC341" s="141" t="s">
        <v>4589</v>
      </c>
      <c r="AD341" s="186" t="s">
        <v>4597</v>
      </c>
      <c r="AE341" s="186" t="s">
        <v>4594</v>
      </c>
      <c r="AF341" s="186" t="s">
        <v>4595</v>
      </c>
      <c r="AG341" s="186" t="s">
        <v>4596</v>
      </c>
    </row>
    <row r="342" spans="1:33" ht="30" customHeight="1">
      <c r="A342" s="271"/>
      <c r="B342" s="313"/>
      <c r="C342" s="58" t="s">
        <v>992</v>
      </c>
      <c r="D342" s="54">
        <v>6269</v>
      </c>
      <c r="E342" s="55" t="s">
        <v>1048</v>
      </c>
      <c r="F342" s="55" t="s">
        <v>1049</v>
      </c>
      <c r="G342" s="56" t="s">
        <v>1021</v>
      </c>
      <c r="H342" s="59" t="s">
        <v>25</v>
      </c>
      <c r="I342" s="57">
        <v>1</v>
      </c>
      <c r="J342" s="57">
        <v>1</v>
      </c>
      <c r="K342" s="141">
        <f>650</f>
        <v>650</v>
      </c>
      <c r="L342" s="141">
        <f t="shared" si="62"/>
        <v>650</v>
      </c>
      <c r="M342" s="65">
        <v>200</v>
      </c>
      <c r="N342" s="69" t="s">
        <v>44</v>
      </c>
      <c r="O342" s="69">
        <v>10</v>
      </c>
      <c r="P342" s="168">
        <f t="shared" si="63"/>
        <v>130</v>
      </c>
      <c r="Q342" s="68" t="s">
        <v>981</v>
      </c>
      <c r="R342" s="68">
        <v>50</v>
      </c>
      <c r="S342" s="141">
        <f t="shared" si="64"/>
        <v>13</v>
      </c>
      <c r="T342" s="185" t="str">
        <f t="shared" si="65"/>
        <v>0.2mL 96孔无裙边PCR板：货号（6269）：APU200PH1N96T，透明款96孔H1切角标识黑字印刷，10块/盒，5盒/箱；130元/盒</v>
      </c>
      <c r="U342" s="222"/>
      <c r="V342" s="223"/>
      <c r="W342" s="223"/>
      <c r="X342" s="224"/>
      <c r="Y342" s="163"/>
      <c r="Z342" s="73" t="s">
        <v>998</v>
      </c>
      <c r="AA342" s="141" t="s">
        <v>4588</v>
      </c>
      <c r="AB342" s="141" t="s">
        <v>4592</v>
      </c>
      <c r="AC342" s="141" t="s">
        <v>4589</v>
      </c>
      <c r="AD342" s="186" t="s">
        <v>4597</v>
      </c>
      <c r="AE342" s="186" t="s">
        <v>4594</v>
      </c>
      <c r="AF342" s="186" t="s">
        <v>4595</v>
      </c>
      <c r="AG342" s="186" t="s">
        <v>4596</v>
      </c>
    </row>
    <row r="343" spans="1:33" ht="30" customHeight="1">
      <c r="A343" s="271"/>
      <c r="B343" s="313"/>
      <c r="C343" s="58" t="s">
        <v>978</v>
      </c>
      <c r="D343" s="54">
        <v>6270</v>
      </c>
      <c r="E343" s="55" t="s">
        <v>979</v>
      </c>
      <c r="F343" s="55" t="s">
        <v>982</v>
      </c>
      <c r="G343" s="56" t="s">
        <v>1021</v>
      </c>
      <c r="H343" s="59" t="s">
        <v>25</v>
      </c>
      <c r="I343" s="57">
        <v>1</v>
      </c>
      <c r="J343" s="57">
        <v>1</v>
      </c>
      <c r="K343" s="141">
        <f>650</f>
        <v>650</v>
      </c>
      <c r="L343" s="141">
        <f t="shared" si="62"/>
        <v>650</v>
      </c>
      <c r="M343" s="65">
        <v>200</v>
      </c>
      <c r="N343" s="69" t="s">
        <v>44</v>
      </c>
      <c r="O343" s="69">
        <v>10</v>
      </c>
      <c r="P343" s="168">
        <f t="shared" si="63"/>
        <v>130</v>
      </c>
      <c r="Q343" s="68" t="s">
        <v>981</v>
      </c>
      <c r="R343" s="68">
        <v>50</v>
      </c>
      <c r="S343" s="141">
        <f t="shared" si="64"/>
        <v>13</v>
      </c>
      <c r="T343" s="185" t="str">
        <f t="shared" si="65"/>
        <v>0.2mL 96孔半裙边PCR板：货号（6270）：APU200A12H96T，透明款96孔半裙边A12切角标识，10块/盒，5盒/箱；130元/盒</v>
      </c>
      <c r="U343" s="222"/>
      <c r="V343" s="223"/>
      <c r="W343" s="223"/>
      <c r="X343" s="224"/>
      <c r="Y343" s="163"/>
      <c r="Z343" s="73" t="s">
        <v>1050</v>
      </c>
      <c r="AA343" s="141" t="s">
        <v>4588</v>
      </c>
      <c r="AB343" s="141" t="s">
        <v>4592</v>
      </c>
      <c r="AC343" s="141" t="s">
        <v>4589</v>
      </c>
      <c r="AD343" s="186" t="s">
        <v>4597</v>
      </c>
      <c r="AE343" s="186" t="s">
        <v>4594</v>
      </c>
      <c r="AF343" s="186" t="s">
        <v>4595</v>
      </c>
      <c r="AG343" s="186" t="s">
        <v>4596</v>
      </c>
    </row>
    <row r="344" spans="1:33" ht="30" customHeight="1">
      <c r="A344" s="271"/>
      <c r="B344" s="313"/>
      <c r="C344" s="58" t="s">
        <v>1051</v>
      </c>
      <c r="D344" s="54">
        <v>6271</v>
      </c>
      <c r="E344" s="55" t="s">
        <v>1052</v>
      </c>
      <c r="F344" s="55" t="s">
        <v>1053</v>
      </c>
      <c r="G344" s="56" t="s">
        <v>1021</v>
      </c>
      <c r="H344" s="59" t="s">
        <v>25</v>
      </c>
      <c r="I344" s="57">
        <v>1</v>
      </c>
      <c r="J344" s="57">
        <v>1</v>
      </c>
      <c r="K344" s="141">
        <f>1680</f>
        <v>1680</v>
      </c>
      <c r="L344" s="141">
        <f t="shared" si="62"/>
        <v>1680</v>
      </c>
      <c r="M344" s="65">
        <v>100</v>
      </c>
      <c r="N344" s="69" t="s">
        <v>44</v>
      </c>
      <c r="O344" s="69">
        <v>10</v>
      </c>
      <c r="P344" s="168">
        <f t="shared" si="63"/>
        <v>336</v>
      </c>
      <c r="Q344" s="68" t="s">
        <v>981</v>
      </c>
      <c r="R344" s="68">
        <v>50</v>
      </c>
      <c r="S344" s="141">
        <f t="shared" si="64"/>
        <v>33.6</v>
      </c>
      <c r="T344" s="185" t="str">
        <f t="shared" si="65"/>
        <v>ABI 0.1mL 磨砂管96孔双色半裙边PCR板：货号（6271）：APU100PA12H96TD，磨砂管双色款96孔A12切角标识黑字印刷，10块/盒，5盒/箱；336元/盒</v>
      </c>
      <c r="U344" s="222"/>
      <c r="V344" s="223"/>
      <c r="W344" s="223"/>
      <c r="X344" s="224"/>
      <c r="Y344" s="163"/>
      <c r="Z344" s="73" t="s">
        <v>1054</v>
      </c>
      <c r="AA344" s="141" t="s">
        <v>4588</v>
      </c>
      <c r="AB344" s="141" t="s">
        <v>4592</v>
      </c>
      <c r="AC344" s="141" t="s">
        <v>4589</v>
      </c>
      <c r="AD344" s="186" t="s">
        <v>4597</v>
      </c>
      <c r="AE344" s="186" t="s">
        <v>4594</v>
      </c>
      <c r="AF344" s="186" t="s">
        <v>4595</v>
      </c>
      <c r="AG344" s="186" t="s">
        <v>4596</v>
      </c>
    </row>
    <row r="345" spans="1:33" ht="30" customHeight="1">
      <c r="A345" s="271"/>
      <c r="B345" s="313"/>
      <c r="C345" s="58" t="s">
        <v>1055</v>
      </c>
      <c r="D345" s="54">
        <v>6272</v>
      </c>
      <c r="E345" s="55" t="s">
        <v>1056</v>
      </c>
      <c r="F345" s="55" t="s">
        <v>1053</v>
      </c>
      <c r="G345" s="56" t="s">
        <v>1021</v>
      </c>
      <c r="H345" s="59" t="s">
        <v>25</v>
      </c>
      <c r="I345" s="57">
        <v>1</v>
      </c>
      <c r="J345" s="57">
        <v>1</v>
      </c>
      <c r="K345" s="141">
        <f>1680</f>
        <v>1680</v>
      </c>
      <c r="L345" s="141">
        <f t="shared" si="62"/>
        <v>1680</v>
      </c>
      <c r="M345" s="65">
        <v>200</v>
      </c>
      <c r="N345" s="69" t="s">
        <v>44</v>
      </c>
      <c r="O345" s="69">
        <v>10</v>
      </c>
      <c r="P345" s="168">
        <f t="shared" si="63"/>
        <v>336</v>
      </c>
      <c r="Q345" s="68" t="s">
        <v>981</v>
      </c>
      <c r="R345" s="68">
        <v>50</v>
      </c>
      <c r="S345" s="141">
        <f t="shared" si="64"/>
        <v>33.6</v>
      </c>
      <c r="T345" s="185" t="str">
        <f t="shared" si="65"/>
        <v>ABI 0.2mL 磨砂管96孔双色半裙边PCR板：货号（6272）：APU200PA12H96TD，磨砂管双色款96孔A12切角标识黑字印刷，10块/盒，5盒/箱；336元/盒</v>
      </c>
      <c r="U345" s="222"/>
      <c r="V345" s="223"/>
      <c r="W345" s="223"/>
      <c r="X345" s="224"/>
      <c r="Y345" s="163"/>
      <c r="Z345" s="73" t="s">
        <v>1057</v>
      </c>
      <c r="AA345" s="141" t="s">
        <v>4588</v>
      </c>
      <c r="AB345" s="141" t="s">
        <v>4592</v>
      </c>
      <c r="AC345" s="141" t="s">
        <v>4589</v>
      </c>
      <c r="AD345" s="186" t="s">
        <v>4597</v>
      </c>
      <c r="AE345" s="186" t="s">
        <v>4594</v>
      </c>
      <c r="AF345" s="186" t="s">
        <v>4595</v>
      </c>
      <c r="AG345" s="186" t="s">
        <v>4596</v>
      </c>
    </row>
    <row r="346" spans="1:33" ht="30" customHeight="1">
      <c r="A346" s="271"/>
      <c r="B346" s="313"/>
      <c r="C346" s="58" t="s">
        <v>1058</v>
      </c>
      <c r="D346" s="54">
        <v>6273</v>
      </c>
      <c r="E346" s="55" t="s">
        <v>1059</v>
      </c>
      <c r="F346" s="55" t="s">
        <v>1017</v>
      </c>
      <c r="G346" s="56" t="s">
        <v>1021</v>
      </c>
      <c r="H346" s="59" t="s">
        <v>25</v>
      </c>
      <c r="I346" s="57">
        <v>1</v>
      </c>
      <c r="J346" s="57">
        <v>1</v>
      </c>
      <c r="K346" s="141">
        <f>1680</f>
        <v>1680</v>
      </c>
      <c r="L346" s="141">
        <f t="shared" si="62"/>
        <v>1680</v>
      </c>
      <c r="M346" s="65">
        <v>100</v>
      </c>
      <c r="N346" s="69" t="s">
        <v>44</v>
      </c>
      <c r="O346" s="69">
        <v>10</v>
      </c>
      <c r="P346" s="168">
        <f t="shared" si="63"/>
        <v>336</v>
      </c>
      <c r="Q346" s="68" t="s">
        <v>981</v>
      </c>
      <c r="R346" s="68">
        <v>50</v>
      </c>
      <c r="S346" s="141">
        <f t="shared" si="64"/>
        <v>33.6</v>
      </c>
      <c r="T346" s="185" t="str">
        <f t="shared" si="65"/>
        <v>BIORAD 0.1mL透明管96孔双色全裙边PCR板：货号（6273）：APU100PH1F96D，透明管双色款96孔H1切角标识黑字印刷，10块/盒，5盒/箱；336元/盒</v>
      </c>
      <c r="U346" s="222"/>
      <c r="V346" s="223"/>
      <c r="W346" s="223"/>
      <c r="X346" s="224"/>
      <c r="Y346" s="163"/>
      <c r="Z346" s="73" t="s">
        <v>1060</v>
      </c>
      <c r="AA346" s="141" t="s">
        <v>4588</v>
      </c>
      <c r="AB346" s="141" t="s">
        <v>4592</v>
      </c>
      <c r="AC346" s="141" t="s">
        <v>4589</v>
      </c>
      <c r="AD346" s="186" t="s">
        <v>4597</v>
      </c>
      <c r="AE346" s="186" t="s">
        <v>4594</v>
      </c>
      <c r="AF346" s="186" t="s">
        <v>4595</v>
      </c>
      <c r="AG346" s="186" t="s">
        <v>4596</v>
      </c>
    </row>
    <row r="347" spans="1:33" ht="30" customHeight="1">
      <c r="A347" s="272"/>
      <c r="B347" s="314"/>
      <c r="C347" s="58" t="s">
        <v>1061</v>
      </c>
      <c r="D347" s="54">
        <v>6274</v>
      </c>
      <c r="E347" s="55" t="s">
        <v>1062</v>
      </c>
      <c r="F347" s="55" t="s">
        <v>1017</v>
      </c>
      <c r="G347" s="56" t="s">
        <v>1021</v>
      </c>
      <c r="H347" s="59" t="s">
        <v>25</v>
      </c>
      <c r="I347" s="57">
        <v>1</v>
      </c>
      <c r="J347" s="57">
        <v>1</v>
      </c>
      <c r="K347" s="141">
        <f>1680</f>
        <v>1680</v>
      </c>
      <c r="L347" s="141">
        <f t="shared" si="62"/>
        <v>1680</v>
      </c>
      <c r="M347" s="65">
        <v>100</v>
      </c>
      <c r="N347" s="69" t="s">
        <v>44</v>
      </c>
      <c r="O347" s="69">
        <v>10</v>
      </c>
      <c r="P347" s="168">
        <f t="shared" si="63"/>
        <v>336</v>
      </c>
      <c r="Q347" s="68" t="s">
        <v>981</v>
      </c>
      <c r="R347" s="68">
        <v>50</v>
      </c>
      <c r="S347" s="141">
        <f t="shared" si="64"/>
        <v>33.6</v>
      </c>
      <c r="T347" s="185" t="str">
        <f t="shared" si="65"/>
        <v>Roche 0.1mL白色管96孔双色半裙边PCR板：货号（6274）：APU100PH1H96WD，透明管双色款96孔H1切角标识黑字印刷，10块/盒，5盒/箱；336元/盒</v>
      </c>
      <c r="U347" s="222"/>
      <c r="V347" s="223"/>
      <c r="W347" s="223"/>
      <c r="X347" s="224"/>
      <c r="Y347" s="163"/>
      <c r="Z347" s="73" t="s">
        <v>1063</v>
      </c>
      <c r="AA347" s="141" t="s">
        <v>4588</v>
      </c>
      <c r="AB347" s="141" t="s">
        <v>4592</v>
      </c>
      <c r="AC347" s="141" t="s">
        <v>4589</v>
      </c>
      <c r="AD347" s="186" t="s">
        <v>4597</v>
      </c>
      <c r="AE347" s="186" t="s">
        <v>4594</v>
      </c>
      <c r="AF347" s="186" t="s">
        <v>4595</v>
      </c>
      <c r="AG347" s="186" t="s">
        <v>4596</v>
      </c>
    </row>
    <row r="348" spans="1:33" ht="30" customHeight="1">
      <c r="A348" s="273" t="s">
        <v>1064</v>
      </c>
      <c r="B348" s="315" t="s">
        <v>1065</v>
      </c>
      <c r="C348" s="58" t="s">
        <v>1066</v>
      </c>
      <c r="D348" s="54">
        <v>6300</v>
      </c>
      <c r="E348" s="55" t="s">
        <v>4648</v>
      </c>
      <c r="F348" s="55" t="s">
        <v>1068</v>
      </c>
      <c r="G348" s="56" t="s">
        <v>1067</v>
      </c>
      <c r="H348" s="59" t="s">
        <v>25</v>
      </c>
      <c r="I348" s="57">
        <v>1</v>
      </c>
      <c r="J348" s="57">
        <v>1</v>
      </c>
      <c r="K348" s="141">
        <f>700</f>
        <v>700</v>
      </c>
      <c r="L348" s="141">
        <f t="shared" si="62"/>
        <v>700</v>
      </c>
      <c r="M348" s="65">
        <v>2200</v>
      </c>
      <c r="N348" s="69" t="s">
        <v>27</v>
      </c>
      <c r="O348" s="69">
        <v>50</v>
      </c>
      <c r="P348" s="168">
        <f t="shared" si="63"/>
        <v>700</v>
      </c>
      <c r="Q348" s="68" t="s">
        <v>981</v>
      </c>
      <c r="R348" s="68">
        <v>50</v>
      </c>
      <c r="S348" s="141">
        <f t="shared" si="64"/>
        <v>14</v>
      </c>
      <c r="T348" s="185" t="str">
        <f t="shared" si="65"/>
        <v>2.2mL 96孔深孔板（锥底）：货号（6300）：APU22A1SV96T，透明96孔A1切角标识V底方孔，50块/箱；700元/袋</v>
      </c>
      <c r="U348" s="222"/>
      <c r="V348" s="223"/>
      <c r="W348" s="223"/>
      <c r="X348" s="224"/>
      <c r="Y348" s="163"/>
      <c r="Z348" s="73" t="s">
        <v>1069</v>
      </c>
      <c r="AA348" s="141" t="s">
        <v>4588</v>
      </c>
      <c r="AB348" s="141" t="s">
        <v>4592</v>
      </c>
      <c r="AC348" s="141" t="s">
        <v>4589</v>
      </c>
      <c r="AD348" s="186" t="s">
        <v>4597</v>
      </c>
      <c r="AE348" s="186" t="s">
        <v>4594</v>
      </c>
      <c r="AF348" s="186" t="s">
        <v>4595</v>
      </c>
      <c r="AG348" s="186" t="s">
        <v>4596</v>
      </c>
    </row>
    <row r="349" spans="1:33" ht="30" customHeight="1">
      <c r="A349" s="274"/>
      <c r="B349" s="316"/>
      <c r="C349" s="58" t="s">
        <v>1066</v>
      </c>
      <c r="D349" s="54">
        <v>6301</v>
      </c>
      <c r="E349" s="55" t="s">
        <v>1070</v>
      </c>
      <c r="F349" s="55" t="s">
        <v>1071</v>
      </c>
      <c r="G349" s="56" t="s">
        <v>1067</v>
      </c>
      <c r="H349" s="59" t="s">
        <v>25</v>
      </c>
      <c r="I349" s="57">
        <v>1</v>
      </c>
      <c r="J349" s="57">
        <v>1</v>
      </c>
      <c r="K349" s="141">
        <f>700</f>
        <v>700</v>
      </c>
      <c r="L349" s="141">
        <f t="shared" si="62"/>
        <v>700</v>
      </c>
      <c r="M349" s="65">
        <v>2200</v>
      </c>
      <c r="N349" s="69" t="s">
        <v>27</v>
      </c>
      <c r="O349" s="69">
        <v>50</v>
      </c>
      <c r="P349" s="168">
        <f t="shared" si="63"/>
        <v>700</v>
      </c>
      <c r="Q349" s="68" t="s">
        <v>981</v>
      </c>
      <c r="R349" s="68">
        <v>50</v>
      </c>
      <c r="S349" s="141">
        <f t="shared" si="64"/>
        <v>14</v>
      </c>
      <c r="T349" s="185" t="str">
        <f t="shared" si="65"/>
        <v>2.2mL 96孔深孔板（锥底）：货号（6301）：APU22H1SV96T，透明96孔H1切角标识V底方孔，50块/箱；700元/袋</v>
      </c>
      <c r="U349" s="222"/>
      <c r="V349" s="223"/>
      <c r="W349" s="223"/>
      <c r="X349" s="224"/>
      <c r="Y349" s="163"/>
      <c r="Z349" s="73" t="s">
        <v>1069</v>
      </c>
      <c r="AA349" s="141" t="s">
        <v>4588</v>
      </c>
      <c r="AB349" s="141" t="s">
        <v>4592</v>
      </c>
      <c r="AC349" s="141" t="s">
        <v>4589</v>
      </c>
      <c r="AD349" s="186" t="s">
        <v>4597</v>
      </c>
      <c r="AE349" s="186" t="s">
        <v>4594</v>
      </c>
      <c r="AF349" s="186" t="s">
        <v>4595</v>
      </c>
      <c r="AG349" s="186" t="s">
        <v>4596</v>
      </c>
    </row>
    <row r="350" spans="1:33" ht="30" customHeight="1">
      <c r="A350" s="274"/>
      <c r="B350" s="316"/>
      <c r="C350" s="58" t="s">
        <v>1066</v>
      </c>
      <c r="D350" s="54">
        <v>6302</v>
      </c>
      <c r="E350" s="55" t="s">
        <v>1072</v>
      </c>
      <c r="F350" s="55" t="s">
        <v>1073</v>
      </c>
      <c r="G350" s="56" t="s">
        <v>1067</v>
      </c>
      <c r="H350" s="59" t="s">
        <v>25</v>
      </c>
      <c r="I350" s="57">
        <v>1</v>
      </c>
      <c r="J350" s="57">
        <v>1</v>
      </c>
      <c r="K350" s="141">
        <f>700</f>
        <v>700</v>
      </c>
      <c r="L350" s="141">
        <f t="shared" si="62"/>
        <v>700</v>
      </c>
      <c r="M350" s="65">
        <v>2200</v>
      </c>
      <c r="N350" s="69" t="s">
        <v>27</v>
      </c>
      <c r="O350" s="69">
        <v>50</v>
      </c>
      <c r="P350" s="168">
        <f t="shared" si="63"/>
        <v>700</v>
      </c>
      <c r="Q350" s="68" t="s">
        <v>981</v>
      </c>
      <c r="R350" s="68">
        <v>50</v>
      </c>
      <c r="S350" s="141">
        <f t="shared" si="64"/>
        <v>14</v>
      </c>
      <c r="T350" s="185" t="str">
        <f t="shared" si="65"/>
        <v>2.2mL 96孔深孔板（锥底）：货号（6302）：APU22NSV96TH，透明96孔V底方孔工字板，50块/箱；700元/袋</v>
      </c>
      <c r="U350" s="222"/>
      <c r="V350" s="223"/>
      <c r="W350" s="223"/>
      <c r="X350" s="224"/>
      <c r="Y350" s="163"/>
      <c r="Z350" s="73" t="s">
        <v>1069</v>
      </c>
      <c r="AA350" s="141" t="s">
        <v>4588</v>
      </c>
      <c r="AB350" s="141" t="s">
        <v>4592</v>
      </c>
      <c r="AC350" s="141" t="s">
        <v>4589</v>
      </c>
      <c r="AD350" s="186" t="s">
        <v>4597</v>
      </c>
      <c r="AE350" s="186" t="s">
        <v>4594</v>
      </c>
      <c r="AF350" s="186" t="s">
        <v>4595</v>
      </c>
      <c r="AG350" s="186" t="s">
        <v>4596</v>
      </c>
    </row>
    <row r="351" spans="1:33" ht="30" customHeight="1">
      <c r="A351" s="274"/>
      <c r="B351" s="316"/>
      <c r="C351" s="58" t="s">
        <v>1074</v>
      </c>
      <c r="D351" s="54">
        <v>6303</v>
      </c>
      <c r="E351" s="55" t="s">
        <v>1075</v>
      </c>
      <c r="F351" s="55" t="s">
        <v>1076</v>
      </c>
      <c r="G351" s="56" t="s">
        <v>1067</v>
      </c>
      <c r="H351" s="59" t="s">
        <v>25</v>
      </c>
      <c r="I351" s="57">
        <v>1</v>
      </c>
      <c r="J351" s="57">
        <v>1</v>
      </c>
      <c r="K351" s="141">
        <f>700</f>
        <v>700</v>
      </c>
      <c r="L351" s="141">
        <f t="shared" si="62"/>
        <v>700</v>
      </c>
      <c r="M351" s="65">
        <v>2200</v>
      </c>
      <c r="N351" s="69" t="s">
        <v>27</v>
      </c>
      <c r="O351" s="69">
        <v>50</v>
      </c>
      <c r="P351" s="168">
        <f t="shared" si="63"/>
        <v>700</v>
      </c>
      <c r="Q351" s="68" t="s">
        <v>981</v>
      </c>
      <c r="R351" s="68">
        <v>50</v>
      </c>
      <c r="S351" s="141">
        <f t="shared" si="64"/>
        <v>14</v>
      </c>
      <c r="T351" s="185" t="str">
        <f t="shared" si="65"/>
        <v>2.2mL 96孔深孔板（圆底）：货号（6303）：APU22H1SU96T，透明96孔H1切角标识U底方孔，50块/箱；700元/袋</v>
      </c>
      <c r="U351" s="222"/>
      <c r="V351" s="223"/>
      <c r="W351" s="223"/>
      <c r="X351" s="224"/>
      <c r="Y351" s="163"/>
      <c r="Z351" s="73" t="s">
        <v>1077</v>
      </c>
      <c r="AA351" s="141" t="s">
        <v>4588</v>
      </c>
      <c r="AB351" s="141" t="s">
        <v>4592</v>
      </c>
      <c r="AC351" s="141" t="s">
        <v>4589</v>
      </c>
      <c r="AD351" s="186" t="s">
        <v>4597</v>
      </c>
      <c r="AE351" s="186" t="s">
        <v>4594</v>
      </c>
      <c r="AF351" s="186" t="s">
        <v>4595</v>
      </c>
      <c r="AG351" s="186" t="s">
        <v>4596</v>
      </c>
    </row>
    <row r="352" spans="1:33" ht="30" customHeight="1">
      <c r="A352" s="274"/>
      <c r="B352" s="316"/>
      <c r="C352" s="58" t="s">
        <v>1074</v>
      </c>
      <c r="D352" s="54">
        <v>6304</v>
      </c>
      <c r="E352" s="55" t="s">
        <v>1078</v>
      </c>
      <c r="F352" s="55" t="s">
        <v>1079</v>
      </c>
      <c r="G352" s="56" t="s">
        <v>1067</v>
      </c>
      <c r="H352" s="59" t="s">
        <v>25</v>
      </c>
      <c r="I352" s="57">
        <v>1</v>
      </c>
      <c r="J352" s="57">
        <v>1</v>
      </c>
      <c r="K352" s="141">
        <f>700</f>
        <v>700</v>
      </c>
      <c r="L352" s="141">
        <f t="shared" si="62"/>
        <v>700</v>
      </c>
      <c r="M352" s="65">
        <v>2200</v>
      </c>
      <c r="N352" s="69" t="s">
        <v>27</v>
      </c>
      <c r="O352" s="69">
        <v>50</v>
      </c>
      <c r="P352" s="168">
        <f t="shared" si="63"/>
        <v>700</v>
      </c>
      <c r="Q352" s="68" t="s">
        <v>981</v>
      </c>
      <c r="R352" s="68">
        <v>50</v>
      </c>
      <c r="S352" s="141">
        <f t="shared" si="64"/>
        <v>14</v>
      </c>
      <c r="T352" s="185" t="str">
        <f t="shared" si="65"/>
        <v>2.2mL 96孔深孔板（圆底）：货号（6304）：APU22NSU96TH，透明96孔U底方孔工字板，50块/箱；700元/袋</v>
      </c>
      <c r="U352" s="222"/>
      <c r="V352" s="223"/>
      <c r="W352" s="223"/>
      <c r="X352" s="224"/>
      <c r="Y352" s="163"/>
      <c r="Z352" s="73" t="s">
        <v>1077</v>
      </c>
      <c r="AA352" s="141" t="s">
        <v>4588</v>
      </c>
      <c r="AB352" s="141" t="s">
        <v>4592</v>
      </c>
      <c r="AC352" s="141" t="s">
        <v>4589</v>
      </c>
      <c r="AD352" s="186" t="s">
        <v>4597</v>
      </c>
      <c r="AE352" s="186" t="s">
        <v>4594</v>
      </c>
      <c r="AF352" s="186" t="s">
        <v>4595</v>
      </c>
      <c r="AG352" s="186" t="s">
        <v>4596</v>
      </c>
    </row>
    <row r="353" spans="1:33" ht="30" hidden="1" customHeight="1">
      <c r="A353" s="274"/>
      <c r="B353" s="316"/>
      <c r="C353" s="58" t="s">
        <v>1074</v>
      </c>
      <c r="D353" s="54">
        <v>6305</v>
      </c>
      <c r="E353" s="159" t="s">
        <v>1080</v>
      </c>
      <c r="F353" s="56" t="s">
        <v>1081</v>
      </c>
      <c r="G353" s="56" t="s">
        <v>1067</v>
      </c>
      <c r="H353" s="59" t="s">
        <v>25</v>
      </c>
      <c r="I353" s="57">
        <v>1</v>
      </c>
      <c r="J353" s="57">
        <v>1</v>
      </c>
      <c r="K353" s="141"/>
      <c r="L353" s="141">
        <f t="shared" si="62"/>
        <v>0</v>
      </c>
      <c r="M353" s="65">
        <v>2200</v>
      </c>
      <c r="N353" s="69" t="s">
        <v>27</v>
      </c>
      <c r="O353" s="69">
        <v>50</v>
      </c>
      <c r="P353" s="168">
        <f t="shared" si="63"/>
        <v>0</v>
      </c>
      <c r="Q353" s="68" t="s">
        <v>981</v>
      </c>
      <c r="R353" s="68">
        <v>50</v>
      </c>
      <c r="S353" s="141">
        <f t="shared" si="64"/>
        <v>0</v>
      </c>
      <c r="T353" s="185" t="str">
        <f t="shared" si="65"/>
        <v>2.2mL 96孔深孔板（圆底）：货号（6305）：APU22H1RU96T，透明96孔H1切角标识U底圆孔，50块/箱；0元/袋</v>
      </c>
      <c r="U353" s="222"/>
      <c r="V353" s="223"/>
      <c r="W353" s="223"/>
      <c r="X353" s="224"/>
      <c r="Y353" s="163"/>
      <c r="Z353" s="73" t="s">
        <v>1077</v>
      </c>
      <c r="AA353" s="141" t="s">
        <v>4588</v>
      </c>
      <c r="AB353" s="141" t="s">
        <v>4592</v>
      </c>
      <c r="AC353" s="141" t="s">
        <v>4589</v>
      </c>
      <c r="AD353" s="186" t="s">
        <v>4597</v>
      </c>
      <c r="AE353" s="186" t="s">
        <v>4594</v>
      </c>
      <c r="AF353" s="186" t="s">
        <v>4595</v>
      </c>
      <c r="AG353" s="186" t="s">
        <v>4596</v>
      </c>
    </row>
    <row r="354" spans="1:33" ht="30" hidden="1" customHeight="1">
      <c r="A354" s="274"/>
      <c r="B354" s="316"/>
      <c r="C354" s="58" t="s">
        <v>1074</v>
      </c>
      <c r="D354" s="54">
        <v>6306</v>
      </c>
      <c r="E354" s="159" t="s">
        <v>1082</v>
      </c>
      <c r="F354" s="56" t="s">
        <v>1083</v>
      </c>
      <c r="G354" s="56" t="s">
        <v>1067</v>
      </c>
      <c r="H354" s="59" t="s">
        <v>25</v>
      </c>
      <c r="I354" s="57">
        <v>1</v>
      </c>
      <c r="J354" s="57">
        <v>1</v>
      </c>
      <c r="K354" s="141"/>
      <c r="L354" s="141">
        <f t="shared" si="62"/>
        <v>0</v>
      </c>
      <c r="M354" s="65">
        <v>2200</v>
      </c>
      <c r="N354" s="69" t="s">
        <v>27</v>
      </c>
      <c r="O354" s="69">
        <v>50</v>
      </c>
      <c r="P354" s="168">
        <f t="shared" si="63"/>
        <v>0</v>
      </c>
      <c r="Q354" s="68" t="s">
        <v>981</v>
      </c>
      <c r="R354" s="68">
        <v>50</v>
      </c>
      <c r="S354" s="141">
        <f t="shared" si="64"/>
        <v>0</v>
      </c>
      <c r="T354" s="185" t="str">
        <f t="shared" si="65"/>
        <v>2.2mL 96孔深孔板（圆底）：货号（6306）：APU22A8RU96T，透明96孔双长边切角标识U底圆孔，50块/箱；0元/袋</v>
      </c>
      <c r="U354" s="222"/>
      <c r="V354" s="223"/>
      <c r="W354" s="223"/>
      <c r="X354" s="224"/>
      <c r="Y354" s="163"/>
      <c r="Z354" s="73" t="s">
        <v>1077</v>
      </c>
      <c r="AA354" s="141" t="s">
        <v>4588</v>
      </c>
      <c r="AB354" s="141" t="s">
        <v>4592</v>
      </c>
      <c r="AC354" s="141" t="s">
        <v>4589</v>
      </c>
      <c r="AD354" s="186" t="s">
        <v>4597</v>
      </c>
      <c r="AE354" s="186" t="s">
        <v>4594</v>
      </c>
      <c r="AF354" s="186" t="s">
        <v>4595</v>
      </c>
      <c r="AG354" s="186" t="s">
        <v>4596</v>
      </c>
    </row>
    <row r="355" spans="1:33" ht="30" hidden="1" customHeight="1">
      <c r="A355" s="274"/>
      <c r="B355" s="316"/>
      <c r="C355" s="58" t="s">
        <v>1084</v>
      </c>
      <c r="D355" s="54">
        <v>6307</v>
      </c>
      <c r="E355" s="159" t="s">
        <v>1085</v>
      </c>
      <c r="F355" s="56" t="s">
        <v>1086</v>
      </c>
      <c r="G355" s="56" t="s">
        <v>1067</v>
      </c>
      <c r="H355" s="59" t="s">
        <v>25</v>
      </c>
      <c r="I355" s="57">
        <v>1</v>
      </c>
      <c r="J355" s="57">
        <v>1</v>
      </c>
      <c r="K355" s="141"/>
      <c r="L355" s="141">
        <f t="shared" si="62"/>
        <v>0</v>
      </c>
      <c r="M355" s="65">
        <v>2200</v>
      </c>
      <c r="N355" s="69" t="s">
        <v>27</v>
      </c>
      <c r="O355" s="69">
        <v>50</v>
      </c>
      <c r="P355" s="168">
        <f t="shared" si="63"/>
        <v>0</v>
      </c>
      <c r="Q355" s="68" t="s">
        <v>981</v>
      </c>
      <c r="R355" s="68">
        <v>50</v>
      </c>
      <c r="S355" s="141">
        <f t="shared" si="64"/>
        <v>0</v>
      </c>
      <c r="T355" s="185" t="str">
        <f t="shared" si="65"/>
        <v>2.2mL 6孔深孔板（锥底）：货号（6307）：APU22NSV6T，透明6孔V底方孔，50块/箱；0元/袋</v>
      </c>
      <c r="U355" s="222"/>
      <c r="V355" s="223"/>
      <c r="W355" s="223"/>
      <c r="X355" s="224"/>
      <c r="Y355" s="163"/>
      <c r="Z355" s="73" t="s">
        <v>1087</v>
      </c>
      <c r="AA355" s="141" t="s">
        <v>4588</v>
      </c>
      <c r="AB355" s="141" t="s">
        <v>4592</v>
      </c>
      <c r="AC355" s="141" t="s">
        <v>4589</v>
      </c>
      <c r="AD355" s="186" t="s">
        <v>4597</v>
      </c>
      <c r="AE355" s="186" t="s">
        <v>4594</v>
      </c>
      <c r="AF355" s="186" t="s">
        <v>4595</v>
      </c>
      <c r="AG355" s="186" t="s">
        <v>4596</v>
      </c>
    </row>
    <row r="356" spans="1:33" ht="30" hidden="1" customHeight="1">
      <c r="A356" s="275"/>
      <c r="B356" s="317"/>
      <c r="C356" s="58" t="s">
        <v>1088</v>
      </c>
      <c r="D356" s="54">
        <v>6308</v>
      </c>
      <c r="E356" s="159" t="s">
        <v>1089</v>
      </c>
      <c r="F356" s="56" t="s">
        <v>1090</v>
      </c>
      <c r="G356" s="56" t="s">
        <v>1067</v>
      </c>
      <c r="H356" s="59" t="s">
        <v>25</v>
      </c>
      <c r="I356" s="57">
        <v>1</v>
      </c>
      <c r="J356" s="57">
        <v>1</v>
      </c>
      <c r="K356" s="141"/>
      <c r="L356" s="141">
        <f t="shared" si="62"/>
        <v>0</v>
      </c>
      <c r="M356" s="65">
        <v>2200</v>
      </c>
      <c r="N356" s="69" t="s">
        <v>27</v>
      </c>
      <c r="O356" s="69">
        <v>50</v>
      </c>
      <c r="P356" s="168">
        <f t="shared" si="63"/>
        <v>0</v>
      </c>
      <c r="Q356" s="68" t="s">
        <v>981</v>
      </c>
      <c r="R356" s="68">
        <v>50</v>
      </c>
      <c r="S356" s="141">
        <f t="shared" si="64"/>
        <v>0</v>
      </c>
      <c r="T356" s="185" t="str">
        <f t="shared" si="65"/>
        <v>2.2mL 6孔深孔板（圆底）：货号（6308）：APU22NSU6T，透明6孔U底方孔，50块/箱；0元/袋</v>
      </c>
      <c r="U356" s="222"/>
      <c r="V356" s="223"/>
      <c r="W356" s="223"/>
      <c r="X356" s="224"/>
      <c r="Y356" s="163"/>
      <c r="Z356" s="73" t="s">
        <v>1091</v>
      </c>
      <c r="AA356" s="141" t="s">
        <v>4588</v>
      </c>
      <c r="AB356" s="141" t="s">
        <v>4592</v>
      </c>
      <c r="AC356" s="141" t="s">
        <v>4589</v>
      </c>
      <c r="AD356" s="186" t="s">
        <v>4597</v>
      </c>
      <c r="AE356" s="186" t="s">
        <v>4594</v>
      </c>
      <c r="AF356" s="186" t="s">
        <v>4595</v>
      </c>
      <c r="AG356" s="186" t="s">
        <v>4596</v>
      </c>
    </row>
    <row r="357" spans="1:33" ht="30" customHeight="1">
      <c r="A357" s="276" t="s">
        <v>1092</v>
      </c>
      <c r="B357" s="318" t="s">
        <v>1065</v>
      </c>
      <c r="C357" s="58" t="s">
        <v>1093</v>
      </c>
      <c r="D357" s="54">
        <v>6401</v>
      </c>
      <c r="E357" s="55" t="s">
        <v>1094</v>
      </c>
      <c r="F357" s="55" t="s">
        <v>1096</v>
      </c>
      <c r="G357" s="56" t="s">
        <v>1095</v>
      </c>
      <c r="H357" s="59" t="s">
        <v>25</v>
      </c>
      <c r="I357" s="57">
        <v>1</v>
      </c>
      <c r="J357" s="57">
        <v>1</v>
      </c>
      <c r="K357" s="141">
        <f>1000</f>
        <v>1000</v>
      </c>
      <c r="L357" s="141">
        <f t="shared" si="62"/>
        <v>1000</v>
      </c>
      <c r="M357" s="65">
        <v>1200</v>
      </c>
      <c r="N357" s="69" t="s">
        <v>27</v>
      </c>
      <c r="O357" s="69">
        <v>100</v>
      </c>
      <c r="P357" s="168">
        <f t="shared" si="63"/>
        <v>1000</v>
      </c>
      <c r="Q357" s="68" t="s">
        <v>981</v>
      </c>
      <c r="R357" s="68">
        <v>100</v>
      </c>
      <c r="S357" s="141">
        <f t="shared" si="64"/>
        <v>10</v>
      </c>
      <c r="T357" s="185" t="str">
        <f t="shared" si="65"/>
        <v>1.2mL 96孔浅孔板（圆底）：货号（6401）：APU12H12SU96T，透明H12切角标识96孔圆底方孔，100块/箱；1000元/袋</v>
      </c>
      <c r="U357" s="222"/>
      <c r="V357" s="223"/>
      <c r="W357" s="223"/>
      <c r="X357" s="224"/>
      <c r="Y357" s="163"/>
      <c r="Z357" s="73" t="s">
        <v>1097</v>
      </c>
      <c r="AA357" s="141" t="s">
        <v>4588</v>
      </c>
      <c r="AB357" s="141" t="s">
        <v>4592</v>
      </c>
      <c r="AC357" s="141" t="s">
        <v>4589</v>
      </c>
      <c r="AD357" s="186" t="s">
        <v>4597</v>
      </c>
      <c r="AE357" s="186" t="s">
        <v>4594</v>
      </c>
      <c r="AF357" s="186" t="s">
        <v>4595</v>
      </c>
      <c r="AG357" s="186" t="s">
        <v>4596</v>
      </c>
    </row>
    <row r="358" spans="1:33" ht="30" customHeight="1">
      <c r="A358" s="277" t="str">
        <f>A357</f>
        <v>浅孔板</v>
      </c>
      <c r="B358" s="319"/>
      <c r="C358" s="58" t="s">
        <v>1093</v>
      </c>
      <c r="D358" s="54">
        <v>6402</v>
      </c>
      <c r="E358" s="55" t="s">
        <v>1098</v>
      </c>
      <c r="F358" s="55" t="s">
        <v>1099</v>
      </c>
      <c r="G358" s="56" t="s">
        <v>1067</v>
      </c>
      <c r="H358" s="59" t="s">
        <v>25</v>
      </c>
      <c r="I358" s="57">
        <v>1</v>
      </c>
      <c r="J358" s="57">
        <v>1</v>
      </c>
      <c r="K358" s="141">
        <f>500</f>
        <v>500</v>
      </c>
      <c r="L358" s="141">
        <f t="shared" si="62"/>
        <v>500</v>
      </c>
      <c r="M358" s="65">
        <v>1200</v>
      </c>
      <c r="N358" s="69" t="s">
        <v>27</v>
      </c>
      <c r="O358" s="69">
        <v>50</v>
      </c>
      <c r="P358" s="168">
        <f t="shared" si="63"/>
        <v>500</v>
      </c>
      <c r="Q358" s="68" t="s">
        <v>981</v>
      </c>
      <c r="R358" s="68">
        <v>50</v>
      </c>
      <c r="S358" s="141">
        <f t="shared" si="64"/>
        <v>10</v>
      </c>
      <c r="T358" s="185" t="str">
        <f t="shared" si="65"/>
        <v>1.2mL 96孔浅孔板（圆底）：货号（6402）：APU12A8RU96T，透明双长边切角标识96孔U底圆孔，50块/箱；500元/袋</v>
      </c>
      <c r="U358" s="222"/>
      <c r="V358" s="223"/>
      <c r="W358" s="223"/>
      <c r="X358" s="224"/>
      <c r="Y358" s="163"/>
      <c r="Z358" s="73" t="s">
        <v>1097</v>
      </c>
      <c r="AA358" s="141" t="s">
        <v>4588</v>
      </c>
      <c r="AB358" s="141" t="s">
        <v>4592</v>
      </c>
      <c r="AC358" s="141" t="s">
        <v>4589</v>
      </c>
      <c r="AD358" s="186" t="s">
        <v>4597</v>
      </c>
      <c r="AE358" s="186" t="s">
        <v>4594</v>
      </c>
      <c r="AF358" s="186" t="s">
        <v>4595</v>
      </c>
      <c r="AG358" s="186" t="s">
        <v>4596</v>
      </c>
    </row>
    <row r="359" spans="1:33" ht="30" customHeight="1">
      <c r="A359" s="277" t="str">
        <f>A358</f>
        <v>浅孔板</v>
      </c>
      <c r="B359" s="319"/>
      <c r="C359" s="58" t="s">
        <v>1100</v>
      </c>
      <c r="D359" s="54">
        <v>6403</v>
      </c>
      <c r="E359" s="55" t="s">
        <v>1101</v>
      </c>
      <c r="F359" s="55" t="s">
        <v>1102</v>
      </c>
      <c r="G359" s="56" t="s">
        <v>1067</v>
      </c>
      <c r="H359" s="59" t="s">
        <v>25</v>
      </c>
      <c r="I359" s="57">
        <v>1</v>
      </c>
      <c r="J359" s="57">
        <v>1</v>
      </c>
      <c r="K359" s="141">
        <f>500</f>
        <v>500</v>
      </c>
      <c r="L359" s="141">
        <f t="shared" si="62"/>
        <v>500</v>
      </c>
      <c r="M359" s="65">
        <v>1300</v>
      </c>
      <c r="N359" s="69" t="s">
        <v>27</v>
      </c>
      <c r="O359" s="69">
        <v>50</v>
      </c>
      <c r="P359" s="168">
        <f t="shared" si="63"/>
        <v>500</v>
      </c>
      <c r="Q359" s="68" t="s">
        <v>981</v>
      </c>
      <c r="R359" s="68">
        <v>50</v>
      </c>
      <c r="S359" s="141">
        <f t="shared" si="64"/>
        <v>10</v>
      </c>
      <c r="T359" s="185" t="str">
        <f t="shared" si="65"/>
        <v>1.3mL 96孔浅孔板（圆底）：货号（6403）：APU13H1SU96T，透明H1切角标识96孔U底圆孔，50块/箱；500元/袋</v>
      </c>
      <c r="U359" s="222"/>
      <c r="V359" s="223"/>
      <c r="W359" s="223"/>
      <c r="X359" s="224"/>
      <c r="Y359" s="163"/>
      <c r="Z359" s="73" t="s">
        <v>1103</v>
      </c>
      <c r="AA359" s="141" t="s">
        <v>4588</v>
      </c>
      <c r="AB359" s="141" t="s">
        <v>4592</v>
      </c>
      <c r="AC359" s="141" t="s">
        <v>4589</v>
      </c>
      <c r="AD359" s="186" t="s">
        <v>4597</v>
      </c>
      <c r="AE359" s="186" t="s">
        <v>4594</v>
      </c>
      <c r="AF359" s="186" t="s">
        <v>4595</v>
      </c>
      <c r="AG359" s="186" t="s">
        <v>4596</v>
      </c>
    </row>
    <row r="360" spans="1:33" ht="30" customHeight="1">
      <c r="A360" s="277"/>
      <c r="B360" s="319"/>
      <c r="C360" s="58" t="s">
        <v>1104</v>
      </c>
      <c r="D360" s="54">
        <v>6404</v>
      </c>
      <c r="E360" s="55" t="s">
        <v>1105</v>
      </c>
      <c r="F360" s="55" t="s">
        <v>1102</v>
      </c>
      <c r="G360" s="56" t="s">
        <v>1067</v>
      </c>
      <c r="H360" s="59" t="s">
        <v>25</v>
      </c>
      <c r="I360" s="57">
        <v>1</v>
      </c>
      <c r="J360" s="57">
        <v>1</v>
      </c>
      <c r="K360" s="141">
        <f>500</f>
        <v>500</v>
      </c>
      <c r="L360" s="141">
        <f t="shared" si="62"/>
        <v>500</v>
      </c>
      <c r="M360" s="65">
        <v>1000</v>
      </c>
      <c r="N360" s="69" t="s">
        <v>27</v>
      </c>
      <c r="O360" s="69">
        <v>50</v>
      </c>
      <c r="P360" s="168">
        <f t="shared" si="63"/>
        <v>500</v>
      </c>
      <c r="Q360" s="68" t="s">
        <v>981</v>
      </c>
      <c r="R360" s="68">
        <v>50</v>
      </c>
      <c r="S360" s="141">
        <f t="shared" si="64"/>
        <v>10</v>
      </c>
      <c r="T360" s="185" t="str">
        <f t="shared" si="65"/>
        <v>1.0mL 96孔浅孔板（圆底）：货号（6404）：APU1H1RU96T，透明H1切角标识96孔U底圆孔，50块/箱；500元/袋</v>
      </c>
      <c r="U360" s="222"/>
      <c r="V360" s="223"/>
      <c r="W360" s="223"/>
      <c r="X360" s="224"/>
      <c r="Y360" s="163"/>
      <c r="Z360" s="73" t="s">
        <v>1106</v>
      </c>
      <c r="AA360" s="141" t="s">
        <v>4588</v>
      </c>
      <c r="AB360" s="141" t="s">
        <v>4592</v>
      </c>
      <c r="AC360" s="141" t="s">
        <v>4589</v>
      </c>
      <c r="AD360" s="186" t="s">
        <v>4597</v>
      </c>
      <c r="AE360" s="186" t="s">
        <v>4594</v>
      </c>
      <c r="AF360" s="186" t="s">
        <v>4595</v>
      </c>
      <c r="AG360" s="186" t="s">
        <v>4596</v>
      </c>
    </row>
    <row r="361" spans="1:33" ht="30" customHeight="1">
      <c r="A361" s="277"/>
      <c r="B361" s="319"/>
      <c r="C361" s="58" t="s">
        <v>1107</v>
      </c>
      <c r="D361" s="54">
        <v>6405</v>
      </c>
      <c r="E361" s="55" t="s">
        <v>1108</v>
      </c>
      <c r="F361" s="55" t="s">
        <v>1109</v>
      </c>
      <c r="G361" s="56" t="s">
        <v>1067</v>
      </c>
      <c r="H361" s="59" t="s">
        <v>25</v>
      </c>
      <c r="I361" s="57">
        <v>1</v>
      </c>
      <c r="J361" s="57">
        <v>1</v>
      </c>
      <c r="K361" s="141">
        <f>500</f>
        <v>500</v>
      </c>
      <c r="L361" s="141">
        <f t="shared" si="62"/>
        <v>500</v>
      </c>
      <c r="M361" s="65">
        <v>1000</v>
      </c>
      <c r="N361" s="69" t="s">
        <v>27</v>
      </c>
      <c r="O361" s="69">
        <v>50</v>
      </c>
      <c r="P361" s="168">
        <f t="shared" si="63"/>
        <v>500</v>
      </c>
      <c r="Q361" s="68" t="s">
        <v>981</v>
      </c>
      <c r="R361" s="68">
        <v>50</v>
      </c>
      <c r="S361" s="141">
        <f t="shared" si="64"/>
        <v>10</v>
      </c>
      <c r="T361" s="185" t="str">
        <f t="shared" si="65"/>
        <v>1.0mL 96孔浅孔板（锥底）：货号（6405）：APU1H1RV96T，透明H1切角标识96孔V底圆孔，50块/箱；500元/袋</v>
      </c>
      <c r="U361" s="222"/>
      <c r="V361" s="223"/>
      <c r="W361" s="223"/>
      <c r="X361" s="224"/>
      <c r="Y361" s="163"/>
      <c r="Z361" s="73" t="s">
        <v>1110</v>
      </c>
      <c r="AA361" s="141" t="s">
        <v>4588</v>
      </c>
      <c r="AB361" s="141" t="s">
        <v>4592</v>
      </c>
      <c r="AC361" s="141" t="s">
        <v>4589</v>
      </c>
      <c r="AD361" s="186" t="s">
        <v>4597</v>
      </c>
      <c r="AE361" s="186" t="s">
        <v>4594</v>
      </c>
      <c r="AF361" s="186" t="s">
        <v>4595</v>
      </c>
      <c r="AG361" s="186" t="s">
        <v>4596</v>
      </c>
    </row>
    <row r="362" spans="1:33" ht="30" customHeight="1">
      <c r="A362" s="277" t="e">
        <f>#REF!</f>
        <v>#REF!</v>
      </c>
      <c r="B362" s="319"/>
      <c r="C362" s="58" t="s">
        <v>1111</v>
      </c>
      <c r="D362" s="54">
        <v>6501</v>
      </c>
      <c r="E362" s="55" t="s">
        <v>1112</v>
      </c>
      <c r="F362" s="55" t="s">
        <v>1113</v>
      </c>
      <c r="G362" s="56" t="s">
        <v>1067</v>
      </c>
      <c r="H362" s="59" t="s">
        <v>25</v>
      </c>
      <c r="I362" s="57">
        <v>1</v>
      </c>
      <c r="J362" s="57">
        <v>1</v>
      </c>
      <c r="K362" s="141">
        <f>700</f>
        <v>700</v>
      </c>
      <c r="L362" s="141">
        <f t="shared" si="62"/>
        <v>700</v>
      </c>
      <c r="M362" s="65">
        <v>1600</v>
      </c>
      <c r="N362" s="69" t="s">
        <v>27</v>
      </c>
      <c r="O362" s="69">
        <v>50</v>
      </c>
      <c r="P362" s="168">
        <f t="shared" si="63"/>
        <v>700</v>
      </c>
      <c r="Q362" s="68" t="s">
        <v>981</v>
      </c>
      <c r="R362" s="68">
        <v>50</v>
      </c>
      <c r="S362" s="141">
        <f t="shared" si="64"/>
        <v>14</v>
      </c>
      <c r="T362" s="185" t="str">
        <f t="shared" si="65"/>
        <v>1.6mL 96孔浅孔板（圆底）：货号（6501）：APU16H1SU96T，透明H1切角标识96孔圆底方孔，50块/箱；700元/袋</v>
      </c>
      <c r="U362" s="222"/>
      <c r="V362" s="223"/>
      <c r="W362" s="223"/>
      <c r="X362" s="224"/>
      <c r="Y362" s="163"/>
      <c r="Z362" s="73" t="s">
        <v>1114</v>
      </c>
      <c r="AA362" s="141" t="s">
        <v>4588</v>
      </c>
      <c r="AB362" s="141" t="s">
        <v>4592</v>
      </c>
      <c r="AC362" s="141" t="s">
        <v>4589</v>
      </c>
      <c r="AD362" s="186" t="s">
        <v>4597</v>
      </c>
      <c r="AE362" s="186" t="s">
        <v>4594</v>
      </c>
      <c r="AF362" s="186" t="s">
        <v>4595</v>
      </c>
      <c r="AG362" s="186" t="s">
        <v>4596</v>
      </c>
    </row>
    <row r="363" spans="1:33" ht="30" customHeight="1">
      <c r="A363" s="277" t="e">
        <f>A362</f>
        <v>#REF!</v>
      </c>
      <c r="B363" s="319"/>
      <c r="C363" s="58" t="s">
        <v>1115</v>
      </c>
      <c r="D363" s="54">
        <v>6502</v>
      </c>
      <c r="E363" s="55" t="s">
        <v>1116</v>
      </c>
      <c r="F363" s="55" t="s">
        <v>1117</v>
      </c>
      <c r="G363" s="56" t="s">
        <v>1067</v>
      </c>
      <c r="H363" s="59" t="s">
        <v>25</v>
      </c>
      <c r="I363" s="57">
        <v>1</v>
      </c>
      <c r="J363" s="57">
        <v>1</v>
      </c>
      <c r="K363" s="141">
        <f>700</f>
        <v>700</v>
      </c>
      <c r="L363" s="141">
        <f t="shared" si="62"/>
        <v>700</v>
      </c>
      <c r="M363" s="65">
        <v>2000</v>
      </c>
      <c r="N363" s="69" t="s">
        <v>27</v>
      </c>
      <c r="O363" s="69">
        <v>50</v>
      </c>
      <c r="P363" s="168">
        <f t="shared" si="63"/>
        <v>700</v>
      </c>
      <c r="Q363" s="68" t="s">
        <v>981</v>
      </c>
      <c r="R363" s="68">
        <v>50</v>
      </c>
      <c r="S363" s="141">
        <f t="shared" si="64"/>
        <v>14</v>
      </c>
      <c r="T363" s="185" t="str">
        <f t="shared" si="65"/>
        <v>2.0mL 96孔浅孔板（圆底）：货号（6502）：APU2H12RU96T，透明H12切角标识96孔圆底圆孔，50块/箱；700元/袋</v>
      </c>
      <c r="U363" s="222"/>
      <c r="V363" s="223"/>
      <c r="W363" s="223"/>
      <c r="X363" s="224"/>
      <c r="Y363" s="163"/>
      <c r="Z363" s="73" t="s">
        <v>1118</v>
      </c>
      <c r="AA363" s="141" t="s">
        <v>4588</v>
      </c>
      <c r="AB363" s="141" t="s">
        <v>4592</v>
      </c>
      <c r="AC363" s="141" t="s">
        <v>4589</v>
      </c>
      <c r="AD363" s="186" t="s">
        <v>4597</v>
      </c>
      <c r="AE363" s="186" t="s">
        <v>4594</v>
      </c>
      <c r="AF363" s="186" t="s">
        <v>4595</v>
      </c>
      <c r="AG363" s="186" t="s">
        <v>4596</v>
      </c>
    </row>
    <row r="364" spans="1:33" ht="30" customHeight="1">
      <c r="A364" s="277" t="e">
        <f>A363</f>
        <v>#REF!</v>
      </c>
      <c r="B364" s="319"/>
      <c r="C364" s="58" t="s">
        <v>1119</v>
      </c>
      <c r="D364" s="54">
        <v>6503</v>
      </c>
      <c r="E364" s="55" t="s">
        <v>1120</v>
      </c>
      <c r="F364" s="55" t="s">
        <v>1121</v>
      </c>
      <c r="G364" s="56" t="s">
        <v>1067</v>
      </c>
      <c r="H364" s="59" t="s">
        <v>25</v>
      </c>
      <c r="I364" s="57">
        <v>1</v>
      </c>
      <c r="J364" s="57">
        <v>1</v>
      </c>
      <c r="K364" s="141">
        <f>700</f>
        <v>700</v>
      </c>
      <c r="L364" s="141">
        <f t="shared" si="62"/>
        <v>700</v>
      </c>
      <c r="M364" s="65">
        <v>240</v>
      </c>
      <c r="N364" s="69" t="s">
        <v>27</v>
      </c>
      <c r="O364" s="69">
        <v>50</v>
      </c>
      <c r="P364" s="168">
        <f t="shared" si="63"/>
        <v>700</v>
      </c>
      <c r="Q364" s="68" t="s">
        <v>981</v>
      </c>
      <c r="R364" s="68">
        <v>50</v>
      </c>
      <c r="S364" s="141">
        <f t="shared" si="64"/>
        <v>14</v>
      </c>
      <c r="T364" s="185" t="str">
        <f t="shared" si="65"/>
        <v>240μL 384孔浅孔板（锥底）：货号（6503）：APU240A8SV384T，透明双长边切角标识384孔V底方孔，50块/箱；700元/袋</v>
      </c>
      <c r="U364" s="222"/>
      <c r="V364" s="223"/>
      <c r="W364" s="223"/>
      <c r="X364" s="224"/>
      <c r="Y364" s="163"/>
      <c r="Z364" s="73" t="s">
        <v>1122</v>
      </c>
      <c r="AA364" s="141" t="s">
        <v>4588</v>
      </c>
      <c r="AB364" s="141" t="s">
        <v>4592</v>
      </c>
      <c r="AC364" s="141" t="s">
        <v>4589</v>
      </c>
      <c r="AD364" s="186" t="s">
        <v>4597</v>
      </c>
      <c r="AE364" s="186" t="s">
        <v>4594</v>
      </c>
      <c r="AF364" s="186" t="s">
        <v>4595</v>
      </c>
      <c r="AG364" s="186" t="s">
        <v>4596</v>
      </c>
    </row>
    <row r="365" spans="1:33" ht="30" customHeight="1">
      <c r="A365" s="277" t="e">
        <f>A364</f>
        <v>#REF!</v>
      </c>
      <c r="B365" s="319"/>
      <c r="C365" s="58" t="s">
        <v>1123</v>
      </c>
      <c r="D365" s="54">
        <v>6504</v>
      </c>
      <c r="E365" s="55" t="s">
        <v>1124</v>
      </c>
      <c r="F365" s="55" t="s">
        <v>1121</v>
      </c>
      <c r="G365" s="56" t="s">
        <v>1067</v>
      </c>
      <c r="H365" s="59" t="s">
        <v>25</v>
      </c>
      <c r="I365" s="57">
        <v>1</v>
      </c>
      <c r="J365" s="57">
        <v>1</v>
      </c>
      <c r="K365" s="141">
        <f>700</f>
        <v>700</v>
      </c>
      <c r="L365" s="141">
        <f t="shared" si="62"/>
        <v>700</v>
      </c>
      <c r="M365" s="65">
        <v>120</v>
      </c>
      <c r="N365" s="69" t="s">
        <v>27</v>
      </c>
      <c r="O365" s="69">
        <v>50</v>
      </c>
      <c r="P365" s="168">
        <f t="shared" si="63"/>
        <v>700</v>
      </c>
      <c r="Q365" s="68" t="s">
        <v>981</v>
      </c>
      <c r="R365" s="68">
        <v>50</v>
      </c>
      <c r="S365" s="141">
        <f t="shared" si="64"/>
        <v>14</v>
      </c>
      <c r="T365" s="185" t="str">
        <f t="shared" si="65"/>
        <v>120μL 384孔浅孔板（圆底）：货号（6504）：APU120A8SV384T，透明双长边切角标识384孔V底方孔，50块/箱；700元/袋</v>
      </c>
      <c r="U365" s="222"/>
      <c r="V365" s="223"/>
      <c r="W365" s="223"/>
      <c r="X365" s="224"/>
      <c r="Y365" s="163"/>
      <c r="Z365" s="73" t="s">
        <v>1125</v>
      </c>
      <c r="AA365" s="141" t="s">
        <v>4588</v>
      </c>
      <c r="AB365" s="141" t="s">
        <v>4592</v>
      </c>
      <c r="AC365" s="141" t="s">
        <v>4589</v>
      </c>
      <c r="AD365" s="186" t="s">
        <v>4597</v>
      </c>
      <c r="AE365" s="186" t="s">
        <v>4594</v>
      </c>
      <c r="AF365" s="186" t="s">
        <v>4595</v>
      </c>
      <c r="AG365" s="186" t="s">
        <v>4596</v>
      </c>
    </row>
    <row r="366" spans="1:33" ht="30" customHeight="1">
      <c r="A366" s="277" t="e">
        <f>A365</f>
        <v>#REF!</v>
      </c>
      <c r="B366" s="320"/>
      <c r="C366" s="58" t="s">
        <v>1126</v>
      </c>
      <c r="D366" s="54">
        <v>6505</v>
      </c>
      <c r="E366" s="55" t="s">
        <v>1127</v>
      </c>
      <c r="F366" s="55" t="s">
        <v>1099</v>
      </c>
      <c r="G366" s="56" t="s">
        <v>1067</v>
      </c>
      <c r="H366" s="59" t="s">
        <v>25</v>
      </c>
      <c r="I366" s="57">
        <v>1</v>
      </c>
      <c r="J366" s="57">
        <v>1</v>
      </c>
      <c r="K366" s="141">
        <f>500</f>
        <v>500</v>
      </c>
      <c r="L366" s="141">
        <f t="shared" si="62"/>
        <v>500</v>
      </c>
      <c r="M366" s="65">
        <v>500</v>
      </c>
      <c r="N366" s="69" t="s">
        <v>27</v>
      </c>
      <c r="O366" s="69">
        <v>50</v>
      </c>
      <c r="P366" s="168">
        <f t="shared" si="63"/>
        <v>500</v>
      </c>
      <c r="Q366" s="68" t="s">
        <v>981</v>
      </c>
      <c r="R366" s="68">
        <v>50</v>
      </c>
      <c r="S366" s="141">
        <f t="shared" si="64"/>
        <v>10</v>
      </c>
      <c r="T366" s="185" t="str">
        <f t="shared" si="65"/>
        <v>0.5mL 96孔浅孔板（圆底）：货号（6505）：APU500A8RU96T，透明双长边切角标识96孔U底圆孔，50块/箱；500元/袋</v>
      </c>
      <c r="U366" s="225"/>
      <c r="V366" s="226"/>
      <c r="W366" s="226"/>
      <c r="X366" s="227"/>
      <c r="Y366" s="174"/>
      <c r="Z366" s="73" t="s">
        <v>1128</v>
      </c>
      <c r="AA366" s="141" t="s">
        <v>4588</v>
      </c>
      <c r="AB366" s="141" t="s">
        <v>4592</v>
      </c>
      <c r="AC366" s="141" t="s">
        <v>4589</v>
      </c>
      <c r="AD366" s="186" t="s">
        <v>4597</v>
      </c>
      <c r="AE366" s="186" t="s">
        <v>4594</v>
      </c>
      <c r="AF366" s="186" t="s">
        <v>4595</v>
      </c>
      <c r="AG366" s="186" t="s">
        <v>4596</v>
      </c>
    </row>
    <row r="367" spans="1:33" ht="30" customHeight="1">
      <c r="A367" s="278" t="s">
        <v>1129</v>
      </c>
      <c r="B367" s="321" t="s">
        <v>1130</v>
      </c>
      <c r="C367" s="58" t="s">
        <v>4616</v>
      </c>
      <c r="D367" s="60">
        <v>6601</v>
      </c>
      <c r="E367" s="55" t="s">
        <v>4450</v>
      </c>
      <c r="F367" s="55" t="s">
        <v>1134</v>
      </c>
      <c r="G367" s="56" t="s">
        <v>1132</v>
      </c>
      <c r="H367" s="59" t="s">
        <v>25</v>
      </c>
      <c r="I367" s="57">
        <v>1</v>
      </c>
      <c r="J367" s="57">
        <v>1</v>
      </c>
      <c r="K367" s="141">
        <f>2000</f>
        <v>2000</v>
      </c>
      <c r="L367" s="141">
        <f t="shared" si="62"/>
        <v>2000</v>
      </c>
      <c r="M367" s="65" t="s">
        <v>1133</v>
      </c>
      <c r="N367" s="69" t="s">
        <v>27</v>
      </c>
      <c r="O367" s="69">
        <v>10</v>
      </c>
      <c r="P367" s="168">
        <f t="shared" si="63"/>
        <v>200</v>
      </c>
      <c r="Q367" s="68" t="s">
        <v>981</v>
      </c>
      <c r="R367" s="68">
        <v>100</v>
      </c>
      <c r="S367" s="141">
        <f t="shared" si="64"/>
        <v>20</v>
      </c>
      <c r="T367" s="185" t="str">
        <f t="shared" si="65"/>
        <v>96孔免穿刺TPE盖垫（方孔）：货号（6601）：APM96H1ST，右切角透明96孔方孔，10块/袋,10袋/箱；200元/袋</v>
      </c>
      <c r="U367" s="202" t="s">
        <v>1136</v>
      </c>
      <c r="V367" s="203"/>
      <c r="W367" s="203"/>
      <c r="X367" s="204"/>
      <c r="Y367" s="173"/>
      <c r="Z367" s="73" t="s">
        <v>1135</v>
      </c>
      <c r="AA367" s="141" t="s">
        <v>4588</v>
      </c>
      <c r="AB367" s="141" t="s">
        <v>4592</v>
      </c>
      <c r="AC367" s="141" t="s">
        <v>4589</v>
      </c>
      <c r="AD367" s="186" t="s">
        <v>4597</v>
      </c>
      <c r="AE367" s="186" t="s">
        <v>4594</v>
      </c>
      <c r="AF367" s="186" t="s">
        <v>4595</v>
      </c>
      <c r="AG367" s="186" t="s">
        <v>4596</v>
      </c>
    </row>
    <row r="368" spans="1:33" ht="30" customHeight="1">
      <c r="A368" s="278" t="str">
        <f t="shared" ref="A368:A373" si="66">A367</f>
        <v>盖膜套</v>
      </c>
      <c r="B368" s="322"/>
      <c r="C368" s="58" t="s">
        <v>1137</v>
      </c>
      <c r="D368" s="60">
        <v>6602</v>
      </c>
      <c r="E368" s="55" t="s">
        <v>1138</v>
      </c>
      <c r="F368" s="55" t="s">
        <v>4614</v>
      </c>
      <c r="G368" s="56" t="s">
        <v>4615</v>
      </c>
      <c r="H368" s="59" t="s">
        <v>25</v>
      </c>
      <c r="I368" s="57">
        <v>1</v>
      </c>
      <c r="J368" s="57">
        <v>1</v>
      </c>
      <c r="K368" s="141">
        <f>2000</f>
        <v>2000</v>
      </c>
      <c r="L368" s="141">
        <f t="shared" si="62"/>
        <v>2000</v>
      </c>
      <c r="M368" s="65" t="s">
        <v>1133</v>
      </c>
      <c r="N368" s="69" t="s">
        <v>27</v>
      </c>
      <c r="O368" s="69">
        <v>10</v>
      </c>
      <c r="P368" s="168">
        <f t="shared" si="63"/>
        <v>200</v>
      </c>
      <c r="Q368" s="68" t="s">
        <v>981</v>
      </c>
      <c r="R368" s="68">
        <v>100</v>
      </c>
      <c r="S368" s="141">
        <f t="shared" si="64"/>
        <v>20</v>
      </c>
      <c r="T368" s="185" t="str">
        <f t="shared" si="65"/>
        <v>96孔免穿刺TPE盖垫（圆孔）：货号（6602）：APM96H1RT，右切角透明96孔圆孔，10块/袋,10袋/箱；200元/袋</v>
      </c>
      <c r="U368" s="222"/>
      <c r="V368" s="223"/>
      <c r="W368" s="223"/>
      <c r="X368" s="224"/>
      <c r="Y368" s="163"/>
      <c r="Z368" s="73" t="s">
        <v>1139</v>
      </c>
      <c r="AA368" s="141" t="s">
        <v>4588</v>
      </c>
      <c r="AB368" s="141" t="s">
        <v>4592</v>
      </c>
      <c r="AC368" s="141" t="s">
        <v>4589</v>
      </c>
      <c r="AD368" s="186" t="s">
        <v>4597</v>
      </c>
      <c r="AE368" s="186" t="s">
        <v>4594</v>
      </c>
      <c r="AF368" s="186" t="s">
        <v>4595</v>
      </c>
      <c r="AG368" s="186" t="s">
        <v>4596</v>
      </c>
    </row>
    <row r="369" spans="1:33" ht="30" customHeight="1">
      <c r="A369" s="278" t="str">
        <f t="shared" si="66"/>
        <v>盖膜套</v>
      </c>
      <c r="B369" s="322"/>
      <c r="C369" s="58" t="s">
        <v>1140</v>
      </c>
      <c r="D369" s="54">
        <v>6603</v>
      </c>
      <c r="E369" s="55" t="s">
        <v>1141</v>
      </c>
      <c r="F369" s="55" t="s">
        <v>1143</v>
      </c>
      <c r="G369" s="56" t="s">
        <v>4617</v>
      </c>
      <c r="H369" s="59" t="s">
        <v>44</v>
      </c>
      <c r="I369" s="57">
        <v>1</v>
      </c>
      <c r="J369" s="57">
        <v>1</v>
      </c>
      <c r="K369" s="141">
        <f>640</f>
        <v>640</v>
      </c>
      <c r="L369" s="141">
        <f t="shared" si="62"/>
        <v>640</v>
      </c>
      <c r="M369" s="65" t="s">
        <v>1133</v>
      </c>
      <c r="N369" s="69" t="s">
        <v>44</v>
      </c>
      <c r="O369" s="69">
        <v>100</v>
      </c>
      <c r="P369" s="168">
        <f t="shared" si="63"/>
        <v>640</v>
      </c>
      <c r="Q369" s="68" t="s">
        <v>981</v>
      </c>
      <c r="R369" s="68">
        <v>100</v>
      </c>
      <c r="S369" s="141">
        <f t="shared" si="64"/>
        <v>6.4</v>
      </c>
      <c r="T369" s="185" t="str">
        <f t="shared" si="65"/>
        <v>PCR压敏光学封板膜：货号（6603）：APF96FT，高透压敏无菌无酶，100片/盒；640元/盒</v>
      </c>
      <c r="U369" s="222"/>
      <c r="V369" s="223"/>
      <c r="W369" s="223"/>
      <c r="X369" s="224"/>
      <c r="Y369" s="163"/>
      <c r="Z369" s="73" t="s">
        <v>1144</v>
      </c>
      <c r="AA369" s="141" t="s">
        <v>4588</v>
      </c>
      <c r="AB369" s="141" t="s">
        <v>4592</v>
      </c>
      <c r="AC369" s="141" t="s">
        <v>4589</v>
      </c>
      <c r="AD369" s="186" t="s">
        <v>4597</v>
      </c>
      <c r="AE369" s="186" t="s">
        <v>4594</v>
      </c>
      <c r="AF369" s="186" t="s">
        <v>4595</v>
      </c>
      <c r="AG369" s="186" t="s">
        <v>4596</v>
      </c>
    </row>
    <row r="370" spans="1:33" ht="30" customHeight="1">
      <c r="A370" s="278" t="str">
        <f t="shared" si="66"/>
        <v>盖膜套</v>
      </c>
      <c r="B370" s="322"/>
      <c r="C370" s="58" t="s">
        <v>1145</v>
      </c>
      <c r="D370" s="54">
        <v>6604</v>
      </c>
      <c r="E370" s="55" t="s">
        <v>1146</v>
      </c>
      <c r="F370" s="55" t="s">
        <v>1147</v>
      </c>
      <c r="G370" s="56" t="s">
        <v>1142</v>
      </c>
      <c r="H370" s="59" t="s">
        <v>44</v>
      </c>
      <c r="I370" s="57">
        <v>1</v>
      </c>
      <c r="J370" s="57">
        <v>1</v>
      </c>
      <c r="K370" s="141">
        <f>260</f>
        <v>260</v>
      </c>
      <c r="L370" s="141">
        <f t="shared" si="62"/>
        <v>260</v>
      </c>
      <c r="M370" s="65" t="s">
        <v>1133</v>
      </c>
      <c r="N370" s="69" t="s">
        <v>44</v>
      </c>
      <c r="O370" s="69">
        <v>100</v>
      </c>
      <c r="P370" s="168">
        <f t="shared" si="63"/>
        <v>260</v>
      </c>
      <c r="Q370" s="68" t="s">
        <v>981</v>
      </c>
      <c r="R370" s="68">
        <v>100</v>
      </c>
      <c r="S370" s="141">
        <f t="shared" si="64"/>
        <v>2.6</v>
      </c>
      <c r="T370" s="185" t="str">
        <f t="shared" si="65"/>
        <v>普通封板膜：货号（6604）：APF96T，高透强粘无菌无酶，100片/盒；260元/盒</v>
      </c>
      <c r="U370" s="222"/>
      <c r="V370" s="223"/>
      <c r="W370" s="223"/>
      <c r="X370" s="224"/>
      <c r="Y370" s="163"/>
      <c r="Z370" s="73" t="s">
        <v>1148</v>
      </c>
      <c r="AA370" s="141" t="s">
        <v>4588</v>
      </c>
      <c r="AB370" s="141" t="s">
        <v>4592</v>
      </c>
      <c r="AC370" s="141" t="s">
        <v>4589</v>
      </c>
      <c r="AD370" s="186" t="s">
        <v>4597</v>
      </c>
      <c r="AE370" s="186" t="s">
        <v>4594</v>
      </c>
      <c r="AF370" s="186" t="s">
        <v>4595</v>
      </c>
      <c r="AG370" s="186" t="s">
        <v>4596</v>
      </c>
    </row>
    <row r="371" spans="1:33" ht="30" customHeight="1">
      <c r="A371" s="278" t="str">
        <f t="shared" si="66"/>
        <v>盖膜套</v>
      </c>
      <c r="B371" s="322"/>
      <c r="C371" s="58" t="s">
        <v>1149</v>
      </c>
      <c r="D371" s="54">
        <v>6605</v>
      </c>
      <c r="E371" s="55" t="s">
        <v>1150</v>
      </c>
      <c r="F371" s="55" t="s">
        <v>1152</v>
      </c>
      <c r="G371" s="56" t="s">
        <v>1151</v>
      </c>
      <c r="H371" s="59" t="s">
        <v>25</v>
      </c>
      <c r="I371" s="57">
        <v>1</v>
      </c>
      <c r="J371" s="57">
        <v>1</v>
      </c>
      <c r="K371" s="141">
        <f>848</f>
        <v>848</v>
      </c>
      <c r="L371" s="141">
        <f t="shared" si="62"/>
        <v>848</v>
      </c>
      <c r="M371" s="65" t="s">
        <v>1133</v>
      </c>
      <c r="N371" s="69" t="s">
        <v>44</v>
      </c>
      <c r="O371" s="69">
        <v>24</v>
      </c>
      <c r="P371" s="168">
        <f t="shared" si="63"/>
        <v>212</v>
      </c>
      <c r="Q371" s="68" t="s">
        <v>981</v>
      </c>
      <c r="R371" s="68">
        <v>96</v>
      </c>
      <c r="S371" s="141">
        <f t="shared" si="64"/>
        <v>8.8333333333333339</v>
      </c>
      <c r="T371" s="185" t="str">
        <f t="shared" si="65"/>
        <v>96孔塑料护套（通用型）：货号（6605）：APC96VT，透明锥底，2块/袋，12袋/盒，4盒/箱；212元/盒</v>
      </c>
      <c r="U371" s="222"/>
      <c r="V371" s="223"/>
      <c r="W371" s="223"/>
      <c r="X371" s="224"/>
      <c r="Y371" s="163"/>
      <c r="Z371" s="73" t="s">
        <v>1153</v>
      </c>
      <c r="AA371" s="141" t="s">
        <v>4588</v>
      </c>
      <c r="AB371" s="141" t="s">
        <v>4592</v>
      </c>
      <c r="AC371" s="141" t="s">
        <v>4589</v>
      </c>
      <c r="AD371" s="186" t="s">
        <v>4597</v>
      </c>
      <c r="AE371" s="186" t="s">
        <v>4594</v>
      </c>
      <c r="AF371" s="186" t="s">
        <v>4595</v>
      </c>
      <c r="AG371" s="186" t="s">
        <v>4596</v>
      </c>
    </row>
    <row r="372" spans="1:33" ht="30" hidden="1" customHeight="1">
      <c r="A372" s="278" t="str">
        <f t="shared" si="66"/>
        <v>盖膜套</v>
      </c>
      <c r="B372" s="322"/>
      <c r="C372" s="58" t="s">
        <v>1154</v>
      </c>
      <c r="D372" s="54">
        <v>6606</v>
      </c>
      <c r="E372" s="159" t="s">
        <v>1155</v>
      </c>
      <c r="F372" s="56" t="s">
        <v>1152</v>
      </c>
      <c r="G372" s="56" t="s">
        <v>1151</v>
      </c>
      <c r="H372" s="59" t="s">
        <v>25</v>
      </c>
      <c r="I372" s="57">
        <v>1</v>
      </c>
      <c r="J372" s="57">
        <v>1</v>
      </c>
      <c r="K372" s="141"/>
      <c r="L372" s="141">
        <f t="shared" si="62"/>
        <v>0</v>
      </c>
      <c r="M372" s="65" t="s">
        <v>1133</v>
      </c>
      <c r="N372" s="69" t="s">
        <v>44</v>
      </c>
      <c r="O372" s="69">
        <v>24</v>
      </c>
      <c r="P372" s="168">
        <f t="shared" si="63"/>
        <v>0</v>
      </c>
      <c r="Q372" s="68" t="s">
        <v>981</v>
      </c>
      <c r="R372" s="68">
        <v>96</v>
      </c>
      <c r="S372" s="141">
        <f t="shared" si="64"/>
        <v>0</v>
      </c>
      <c r="T372" s="185" t="str">
        <f t="shared" si="65"/>
        <v>48孔塑料护套：货号（6606）：APC48VT，透明锥底，2块/袋，12袋/盒，4盒/箱；0元/盒</v>
      </c>
      <c r="U372" s="222"/>
      <c r="V372" s="223"/>
      <c r="W372" s="223"/>
      <c r="X372" s="224"/>
      <c r="Y372" s="163"/>
      <c r="Z372" s="73" t="s">
        <v>1156</v>
      </c>
      <c r="AA372" s="141" t="s">
        <v>4588</v>
      </c>
      <c r="AB372" s="141" t="s">
        <v>4592</v>
      </c>
      <c r="AC372" s="141" t="s">
        <v>4589</v>
      </c>
      <c r="AD372" s="186" t="s">
        <v>4597</v>
      </c>
      <c r="AE372" s="186" t="s">
        <v>4594</v>
      </c>
      <c r="AF372" s="186" t="s">
        <v>4595</v>
      </c>
      <c r="AG372" s="186" t="s">
        <v>4596</v>
      </c>
    </row>
    <row r="373" spans="1:33" ht="30" hidden="1" customHeight="1">
      <c r="A373" s="278" t="str">
        <f t="shared" si="66"/>
        <v>盖膜套</v>
      </c>
      <c r="B373" s="323"/>
      <c r="C373" s="58" t="s">
        <v>1157</v>
      </c>
      <c r="D373" s="54">
        <v>6607</v>
      </c>
      <c r="E373" s="159" t="s">
        <v>1158</v>
      </c>
      <c r="F373" s="56" t="s">
        <v>1152</v>
      </c>
      <c r="G373" s="56" t="s">
        <v>1151</v>
      </c>
      <c r="H373" s="59" t="s">
        <v>25</v>
      </c>
      <c r="I373" s="57">
        <v>1</v>
      </c>
      <c r="J373" s="57">
        <v>1</v>
      </c>
      <c r="K373" s="141"/>
      <c r="L373" s="141">
        <f t="shared" si="62"/>
        <v>0</v>
      </c>
      <c r="M373" s="65" t="s">
        <v>1133</v>
      </c>
      <c r="N373" s="69" t="s">
        <v>44</v>
      </c>
      <c r="O373" s="69">
        <v>24</v>
      </c>
      <c r="P373" s="168">
        <f t="shared" si="63"/>
        <v>0</v>
      </c>
      <c r="Q373" s="68" t="s">
        <v>981</v>
      </c>
      <c r="R373" s="68">
        <v>96</v>
      </c>
      <c r="S373" s="141">
        <f t="shared" si="64"/>
        <v>0</v>
      </c>
      <c r="T373" s="185" t="str">
        <f t="shared" si="65"/>
        <v>8孔塑料护套：货号（6607）：APC8VT，透明锥底，2块/袋，12袋/盒，4盒/箱；0元/盒</v>
      </c>
      <c r="U373" s="225"/>
      <c r="V373" s="226"/>
      <c r="W373" s="226"/>
      <c r="X373" s="227"/>
      <c r="Y373" s="174"/>
      <c r="Z373" s="73" t="s">
        <v>1159</v>
      </c>
      <c r="AA373" s="141" t="s">
        <v>4588</v>
      </c>
      <c r="AB373" s="141" t="s">
        <v>4592</v>
      </c>
      <c r="AC373" s="141" t="s">
        <v>4589</v>
      </c>
      <c r="AD373" s="186" t="s">
        <v>4597</v>
      </c>
      <c r="AE373" s="186" t="s">
        <v>4594</v>
      </c>
      <c r="AF373" s="186" t="s">
        <v>4595</v>
      </c>
      <c r="AG373" s="186" t="s">
        <v>4596</v>
      </c>
    </row>
    <row r="374" spans="1:33" ht="30" customHeight="1">
      <c r="A374" s="279" t="s">
        <v>1160</v>
      </c>
      <c r="B374" s="324" t="s">
        <v>1161</v>
      </c>
      <c r="C374" s="58" t="s">
        <v>4619</v>
      </c>
      <c r="D374" s="54">
        <v>6701</v>
      </c>
      <c r="E374" s="55" t="s">
        <v>1163</v>
      </c>
      <c r="F374" s="55" t="s">
        <v>1166</v>
      </c>
      <c r="G374" s="56" t="s">
        <v>4618</v>
      </c>
      <c r="H374" s="59" t="s">
        <v>25</v>
      </c>
      <c r="I374" s="57">
        <v>1</v>
      </c>
      <c r="J374" s="57">
        <v>1</v>
      </c>
      <c r="K374" s="141">
        <f>2400</f>
        <v>2400</v>
      </c>
      <c r="L374" s="141">
        <f t="shared" si="62"/>
        <v>2400</v>
      </c>
      <c r="M374" s="65">
        <v>100</v>
      </c>
      <c r="N374" s="69" t="s">
        <v>44</v>
      </c>
      <c r="O374" s="69">
        <v>125</v>
      </c>
      <c r="P374" s="168">
        <f t="shared" si="63"/>
        <v>200</v>
      </c>
      <c r="Q374" s="68" t="s">
        <v>1165</v>
      </c>
      <c r="R374" s="68">
        <v>1500</v>
      </c>
      <c r="S374" s="141">
        <f t="shared" si="64"/>
        <v>1.6</v>
      </c>
      <c r="T374" s="185" t="str">
        <f t="shared" si="65"/>
        <v>0.1mL PCR 8联管+盖：货号（6701）：ATU100C8T，透明款8孔含链状光学平盖，125套/盒,12盒/箱；200元/盒</v>
      </c>
      <c r="U374" s="202" t="s">
        <v>1168</v>
      </c>
      <c r="V374" s="203"/>
      <c r="W374" s="203"/>
      <c r="X374" s="204"/>
      <c r="Y374" s="173"/>
      <c r="Z374" s="73" t="s">
        <v>1167</v>
      </c>
      <c r="AA374" s="141" t="s">
        <v>4588</v>
      </c>
      <c r="AB374" s="141" t="s">
        <v>4592</v>
      </c>
      <c r="AC374" s="141" t="s">
        <v>4589</v>
      </c>
      <c r="AD374" s="186" t="s">
        <v>4597</v>
      </c>
      <c r="AE374" s="186" t="s">
        <v>4594</v>
      </c>
      <c r="AF374" s="186" t="s">
        <v>4595</v>
      </c>
      <c r="AG374" s="186" t="s">
        <v>4596</v>
      </c>
    </row>
    <row r="375" spans="1:33" ht="30" customHeight="1">
      <c r="A375" s="280"/>
      <c r="B375" s="325"/>
      <c r="C375" s="58" t="s">
        <v>1162</v>
      </c>
      <c r="D375" s="54">
        <v>6702</v>
      </c>
      <c r="E375" s="55" t="s">
        <v>1169</v>
      </c>
      <c r="F375" s="55" t="s">
        <v>1170</v>
      </c>
      <c r="G375" s="56" t="s">
        <v>1164</v>
      </c>
      <c r="H375" s="59" t="s">
        <v>25</v>
      </c>
      <c r="I375" s="57">
        <v>1</v>
      </c>
      <c r="J375" s="57">
        <v>1</v>
      </c>
      <c r="K375" s="141">
        <f>2400</f>
        <v>2400</v>
      </c>
      <c r="L375" s="141">
        <f t="shared" si="62"/>
        <v>2400</v>
      </c>
      <c r="M375" s="65">
        <v>100</v>
      </c>
      <c r="N375" s="69" t="s">
        <v>44</v>
      </c>
      <c r="O375" s="69">
        <v>125</v>
      </c>
      <c r="P375" s="168">
        <f t="shared" si="63"/>
        <v>200</v>
      </c>
      <c r="Q375" s="68" t="s">
        <v>1165</v>
      </c>
      <c r="R375" s="68">
        <v>1500</v>
      </c>
      <c r="S375" s="141">
        <f t="shared" si="64"/>
        <v>1.6</v>
      </c>
      <c r="T375" s="185" t="str">
        <f t="shared" si="65"/>
        <v>0.1mL PCR 8联管+盖：货号（6702）：ATU100F8T，透明款8孔含片状光学平盖，125套/盒,12盒/箱；200元/盒</v>
      </c>
      <c r="U375" s="222"/>
      <c r="V375" s="223"/>
      <c r="W375" s="223"/>
      <c r="X375" s="224"/>
      <c r="Y375" s="163"/>
      <c r="Z375" s="73" t="s">
        <v>1171</v>
      </c>
      <c r="AA375" s="141" t="s">
        <v>4588</v>
      </c>
      <c r="AB375" s="141" t="s">
        <v>4592</v>
      </c>
      <c r="AC375" s="141" t="s">
        <v>4589</v>
      </c>
      <c r="AD375" s="186" t="s">
        <v>4597</v>
      </c>
      <c r="AE375" s="186" t="s">
        <v>4594</v>
      </c>
      <c r="AF375" s="186" t="s">
        <v>4595</v>
      </c>
      <c r="AG375" s="186" t="s">
        <v>4596</v>
      </c>
    </row>
    <row r="376" spans="1:33" ht="30" customHeight="1">
      <c r="A376" s="280"/>
      <c r="B376" s="325"/>
      <c r="C376" s="58" t="s">
        <v>1172</v>
      </c>
      <c r="D376" s="54">
        <v>6703</v>
      </c>
      <c r="E376" s="55" t="s">
        <v>1173</v>
      </c>
      <c r="F376" s="55" t="s">
        <v>1174</v>
      </c>
      <c r="G376" s="56" t="s">
        <v>1164</v>
      </c>
      <c r="H376" s="59" t="s">
        <v>25</v>
      </c>
      <c r="I376" s="57">
        <v>1</v>
      </c>
      <c r="J376" s="57">
        <v>1</v>
      </c>
      <c r="K376" s="141">
        <f>2880</f>
        <v>2880</v>
      </c>
      <c r="L376" s="141">
        <f t="shared" si="62"/>
        <v>2880</v>
      </c>
      <c r="M376" s="65">
        <v>100</v>
      </c>
      <c r="N376" s="69" t="s">
        <v>44</v>
      </c>
      <c r="O376" s="69">
        <v>125</v>
      </c>
      <c r="P376" s="168">
        <f t="shared" si="63"/>
        <v>240</v>
      </c>
      <c r="Q376" s="68" t="s">
        <v>1165</v>
      </c>
      <c r="R376" s="68">
        <v>1500</v>
      </c>
      <c r="S376" s="141">
        <f t="shared" si="64"/>
        <v>1.92</v>
      </c>
      <c r="T376" s="185" t="str">
        <f t="shared" si="65"/>
        <v>0.1mL PCR白色8联管+盖：货号（6703）：ATU100C8W，白色款8孔含链状光学平盖，125套/盒,12盒/箱；240元/盒</v>
      </c>
      <c r="U376" s="222"/>
      <c r="V376" s="223"/>
      <c r="W376" s="223"/>
      <c r="X376" s="224"/>
      <c r="Y376" s="163"/>
      <c r="Z376" s="73" t="s">
        <v>1175</v>
      </c>
      <c r="AA376" s="141" t="s">
        <v>4588</v>
      </c>
      <c r="AB376" s="141" t="s">
        <v>4592</v>
      </c>
      <c r="AC376" s="141" t="s">
        <v>4589</v>
      </c>
      <c r="AD376" s="186" t="s">
        <v>4597</v>
      </c>
      <c r="AE376" s="186" t="s">
        <v>4594</v>
      </c>
      <c r="AF376" s="186" t="s">
        <v>4595</v>
      </c>
      <c r="AG376" s="186" t="s">
        <v>4596</v>
      </c>
    </row>
    <row r="377" spans="1:33" ht="30" customHeight="1">
      <c r="A377" s="280"/>
      <c r="B377" s="325"/>
      <c r="C377" s="58" t="s">
        <v>1172</v>
      </c>
      <c r="D377" s="54">
        <v>6704</v>
      </c>
      <c r="E377" s="55" t="s">
        <v>1176</v>
      </c>
      <c r="F377" s="55" t="s">
        <v>1177</v>
      </c>
      <c r="G377" s="56" t="s">
        <v>1164</v>
      </c>
      <c r="H377" s="59" t="s">
        <v>25</v>
      </c>
      <c r="I377" s="57">
        <v>1</v>
      </c>
      <c r="J377" s="57">
        <v>1</v>
      </c>
      <c r="K377" s="141">
        <f>2880</f>
        <v>2880</v>
      </c>
      <c r="L377" s="141">
        <f t="shared" si="62"/>
        <v>2880</v>
      </c>
      <c r="M377" s="65">
        <v>100</v>
      </c>
      <c r="N377" s="69" t="s">
        <v>44</v>
      </c>
      <c r="O377" s="69">
        <v>125</v>
      </c>
      <c r="P377" s="168">
        <f t="shared" si="63"/>
        <v>240</v>
      </c>
      <c r="Q377" s="68" t="s">
        <v>1165</v>
      </c>
      <c r="R377" s="68">
        <v>1500</v>
      </c>
      <c r="S377" s="141">
        <f t="shared" si="64"/>
        <v>1.92</v>
      </c>
      <c r="T377" s="185" t="str">
        <f t="shared" si="65"/>
        <v>0.1mL PCR白色8联管+盖：货号（6704）：ATU100F8W，白色款8孔含片状光学平盖，125套/盒,12盒/箱；240元/盒</v>
      </c>
      <c r="U377" s="222"/>
      <c r="V377" s="223"/>
      <c r="W377" s="223"/>
      <c r="X377" s="224"/>
      <c r="Y377" s="163"/>
      <c r="Z377" s="73" t="s">
        <v>1178</v>
      </c>
      <c r="AA377" s="141" t="s">
        <v>4588</v>
      </c>
      <c r="AB377" s="141" t="s">
        <v>4592</v>
      </c>
      <c r="AC377" s="141" t="s">
        <v>4589</v>
      </c>
      <c r="AD377" s="186" t="s">
        <v>4597</v>
      </c>
      <c r="AE377" s="186" t="s">
        <v>4594</v>
      </c>
      <c r="AF377" s="186" t="s">
        <v>4595</v>
      </c>
      <c r="AG377" s="186" t="s">
        <v>4596</v>
      </c>
    </row>
    <row r="378" spans="1:33" ht="30" customHeight="1">
      <c r="A378" s="280"/>
      <c r="B378" s="325"/>
      <c r="C378" s="58" t="s">
        <v>1179</v>
      </c>
      <c r="D378" s="54">
        <v>6705</v>
      </c>
      <c r="E378" s="55" t="s">
        <v>1180</v>
      </c>
      <c r="F378" s="55" t="s">
        <v>1181</v>
      </c>
      <c r="G378" s="56" t="s">
        <v>1164</v>
      </c>
      <c r="H378" s="59" t="s">
        <v>25</v>
      </c>
      <c r="I378" s="57">
        <v>1</v>
      </c>
      <c r="J378" s="57">
        <v>1</v>
      </c>
      <c r="K378" s="141">
        <f>2400</f>
        <v>2400</v>
      </c>
      <c r="L378" s="141">
        <f t="shared" si="62"/>
        <v>2400</v>
      </c>
      <c r="M378" s="65">
        <v>200</v>
      </c>
      <c r="N378" s="69" t="s">
        <v>44</v>
      </c>
      <c r="O378" s="69">
        <v>125</v>
      </c>
      <c r="P378" s="168">
        <f t="shared" si="63"/>
        <v>200</v>
      </c>
      <c r="Q378" s="68" t="s">
        <v>1165</v>
      </c>
      <c r="R378" s="68">
        <v>1500</v>
      </c>
      <c r="S378" s="141">
        <f t="shared" si="64"/>
        <v>1.6</v>
      </c>
      <c r="T378" s="185" t="str">
        <f t="shared" si="65"/>
        <v>0.2mL PCR 8联管+盖：货号（6705）：ATU200M8T，透明8孔含标识盖，125套/盒,12盒/箱；200元/盒</v>
      </c>
      <c r="U378" s="222"/>
      <c r="V378" s="223"/>
      <c r="W378" s="223"/>
      <c r="X378" s="224"/>
      <c r="Y378" s="163"/>
      <c r="Z378" s="73" t="s">
        <v>1182</v>
      </c>
      <c r="AA378" s="141" t="s">
        <v>4588</v>
      </c>
      <c r="AB378" s="141" t="s">
        <v>4592</v>
      </c>
      <c r="AC378" s="141" t="s">
        <v>4589</v>
      </c>
      <c r="AD378" s="186" t="s">
        <v>4597</v>
      </c>
      <c r="AE378" s="186" t="s">
        <v>4594</v>
      </c>
      <c r="AF378" s="186" t="s">
        <v>4595</v>
      </c>
      <c r="AG378" s="186" t="s">
        <v>4596</v>
      </c>
    </row>
    <row r="379" spans="1:33" ht="30" customHeight="1">
      <c r="A379" s="280"/>
      <c r="B379" s="325"/>
      <c r="C379" s="58" t="s">
        <v>1179</v>
      </c>
      <c r="D379" s="54">
        <v>6706</v>
      </c>
      <c r="E379" s="55" t="s">
        <v>1183</v>
      </c>
      <c r="F379" s="55" t="s">
        <v>1184</v>
      </c>
      <c r="G379" s="56" t="s">
        <v>1164</v>
      </c>
      <c r="H379" s="59" t="s">
        <v>25</v>
      </c>
      <c r="I379" s="57">
        <v>1</v>
      </c>
      <c r="J379" s="57">
        <v>1</v>
      </c>
      <c r="K379" s="141">
        <f>2400</f>
        <v>2400</v>
      </c>
      <c r="L379" s="141">
        <f t="shared" si="62"/>
        <v>2400</v>
      </c>
      <c r="M379" s="65">
        <v>200</v>
      </c>
      <c r="N379" s="69" t="s">
        <v>44</v>
      </c>
      <c r="O379" s="69">
        <v>125</v>
      </c>
      <c r="P379" s="168">
        <f t="shared" si="63"/>
        <v>200</v>
      </c>
      <c r="Q379" s="68" t="s">
        <v>1165</v>
      </c>
      <c r="R379" s="68">
        <v>1500</v>
      </c>
      <c r="S379" s="141">
        <f t="shared" si="64"/>
        <v>1.6</v>
      </c>
      <c r="T379" s="185" t="str">
        <f t="shared" si="65"/>
        <v>0.2mL PCR 8联管+盖：货号（6706）：ATU200C8T，透明8孔含盖，125套/盒,12盒/箱；200元/盒</v>
      </c>
      <c r="U379" s="222"/>
      <c r="V379" s="223"/>
      <c r="W379" s="223"/>
      <c r="X379" s="224"/>
      <c r="Y379" s="163"/>
      <c r="Z379" s="73" t="s">
        <v>1185</v>
      </c>
      <c r="AA379" s="141" t="s">
        <v>4588</v>
      </c>
      <c r="AB379" s="141" t="s">
        <v>4592</v>
      </c>
      <c r="AC379" s="141" t="s">
        <v>4589</v>
      </c>
      <c r="AD379" s="186" t="s">
        <v>4597</v>
      </c>
      <c r="AE379" s="186" t="s">
        <v>4594</v>
      </c>
      <c r="AF379" s="186" t="s">
        <v>4595</v>
      </c>
      <c r="AG379" s="186" t="s">
        <v>4596</v>
      </c>
    </row>
    <row r="380" spans="1:33" ht="30" customHeight="1">
      <c r="A380" s="280"/>
      <c r="B380" s="325"/>
      <c r="C380" s="58" t="s">
        <v>1186</v>
      </c>
      <c r="D380" s="54">
        <v>6708</v>
      </c>
      <c r="E380" s="55" t="s">
        <v>1187</v>
      </c>
      <c r="F380" s="55" t="s">
        <v>1188</v>
      </c>
      <c r="G380" s="56" t="s">
        <v>1164</v>
      </c>
      <c r="H380" s="59" t="s">
        <v>25</v>
      </c>
      <c r="I380" s="57">
        <v>1</v>
      </c>
      <c r="J380" s="57">
        <v>1</v>
      </c>
      <c r="K380" s="141">
        <f>2400</f>
        <v>2400</v>
      </c>
      <c r="L380" s="141">
        <f t="shared" si="62"/>
        <v>2400</v>
      </c>
      <c r="M380" s="65">
        <v>200</v>
      </c>
      <c r="N380" s="69" t="s">
        <v>44</v>
      </c>
      <c r="O380" s="69">
        <v>125</v>
      </c>
      <c r="P380" s="168">
        <f t="shared" si="63"/>
        <v>200</v>
      </c>
      <c r="Q380" s="68" t="s">
        <v>1165</v>
      </c>
      <c r="R380" s="68">
        <v>1500</v>
      </c>
      <c r="S380" s="141">
        <f t="shared" si="64"/>
        <v>1.6</v>
      </c>
      <c r="T380" s="185" t="str">
        <f t="shared" si="65"/>
        <v>0.2mL PCR 8联管盖一体：货号（6708）：ATU200A8T，透明8孔连盖，125套/盒,12盒/箱；200元/盒</v>
      </c>
      <c r="U380" s="225"/>
      <c r="V380" s="226"/>
      <c r="W380" s="226"/>
      <c r="X380" s="227"/>
      <c r="Y380" s="174"/>
      <c r="Z380" s="73" t="s">
        <v>1189</v>
      </c>
      <c r="AA380" s="141" t="s">
        <v>4588</v>
      </c>
      <c r="AB380" s="141" t="s">
        <v>4592</v>
      </c>
      <c r="AC380" s="141" t="s">
        <v>4589</v>
      </c>
      <c r="AD380" s="186" t="s">
        <v>4597</v>
      </c>
      <c r="AE380" s="186" t="s">
        <v>4594</v>
      </c>
      <c r="AF380" s="186" t="s">
        <v>4595</v>
      </c>
      <c r="AG380" s="186" t="s">
        <v>4596</v>
      </c>
    </row>
    <row r="381" spans="1:33" s="195" customFormat="1" ht="30" customHeight="1">
      <c r="A381" s="281"/>
      <c r="B381" s="326"/>
      <c r="C381" s="77" t="s">
        <v>1190</v>
      </c>
      <c r="D381" s="61">
        <v>6801</v>
      </c>
      <c r="E381" s="187" t="s">
        <v>1191</v>
      </c>
      <c r="F381" s="187" t="s">
        <v>1192</v>
      </c>
      <c r="G381" s="78" t="s">
        <v>4620</v>
      </c>
      <c r="H381" s="188" t="s">
        <v>25</v>
      </c>
      <c r="I381" s="57">
        <v>1</v>
      </c>
      <c r="J381" s="189">
        <v>1</v>
      </c>
      <c r="K381" s="141">
        <f>220</f>
        <v>220</v>
      </c>
      <c r="L381" s="141">
        <f t="shared" si="62"/>
        <v>220</v>
      </c>
      <c r="M381" s="79">
        <v>200</v>
      </c>
      <c r="N381" s="190" t="s">
        <v>27</v>
      </c>
      <c r="O381" s="190">
        <v>1000</v>
      </c>
      <c r="P381" s="168">
        <f t="shared" si="63"/>
        <v>220</v>
      </c>
      <c r="Q381" s="191" t="s">
        <v>28</v>
      </c>
      <c r="R381" s="191">
        <v>1000</v>
      </c>
      <c r="S381" s="141">
        <f t="shared" si="64"/>
        <v>0.22</v>
      </c>
      <c r="T381" s="185" t="str">
        <f t="shared" si="65"/>
        <v>0.2mL PCR单管：货号（6801）：ATU200A1T，透明连盖，1000个/袋，1袋/盒；220元/袋</v>
      </c>
      <c r="U381" s="192"/>
      <c r="V381" s="193"/>
      <c r="W381" s="193"/>
      <c r="X381" s="193"/>
      <c r="Y381" s="193"/>
      <c r="Z381" s="194" t="s">
        <v>1193</v>
      </c>
      <c r="AA381" s="141" t="s">
        <v>4588</v>
      </c>
      <c r="AB381" s="141" t="s">
        <v>4592</v>
      </c>
      <c r="AC381" s="141" t="s">
        <v>4589</v>
      </c>
      <c r="AD381" s="186" t="s">
        <v>4597</v>
      </c>
      <c r="AE381" s="186" t="s">
        <v>4594</v>
      </c>
      <c r="AF381" s="186" t="s">
        <v>4595</v>
      </c>
      <c r="AG381" s="186" t="s">
        <v>4596</v>
      </c>
    </row>
    <row r="382" spans="1:33" s="195" customFormat="1" ht="30" customHeight="1">
      <c r="A382" s="282" t="s">
        <v>1194</v>
      </c>
      <c r="B382" s="327" t="s">
        <v>1195</v>
      </c>
      <c r="C382" s="77" t="s">
        <v>1196</v>
      </c>
      <c r="D382" s="61">
        <v>6802</v>
      </c>
      <c r="E382" s="187" t="s">
        <v>1197</v>
      </c>
      <c r="F382" s="187" t="s">
        <v>1199</v>
      </c>
      <c r="G382" s="78" t="s">
        <v>4621</v>
      </c>
      <c r="H382" s="188" t="s">
        <v>25</v>
      </c>
      <c r="I382" s="57">
        <v>1</v>
      </c>
      <c r="J382" s="189">
        <v>1</v>
      </c>
      <c r="K382" s="141">
        <f>800</f>
        <v>800</v>
      </c>
      <c r="L382" s="141">
        <f t="shared" si="62"/>
        <v>800</v>
      </c>
      <c r="M382" s="79">
        <v>500</v>
      </c>
      <c r="N382" s="190" t="s">
        <v>27</v>
      </c>
      <c r="O382" s="190">
        <v>500</v>
      </c>
      <c r="P382" s="168">
        <f t="shared" si="63"/>
        <v>80</v>
      </c>
      <c r="Q382" s="191" t="s">
        <v>28</v>
      </c>
      <c r="R382" s="191">
        <v>5000</v>
      </c>
      <c r="S382" s="141">
        <f t="shared" si="64"/>
        <v>0.16</v>
      </c>
      <c r="T382" s="185" t="str">
        <f t="shared" si="65"/>
        <v>0.5mL 离心管：货号（6802）：ACU500TS，灭菌透明连盖，500个/袋,10袋/箱；80元/袋</v>
      </c>
      <c r="U382" s="205" t="s">
        <v>1201</v>
      </c>
      <c r="V382" s="206"/>
      <c r="W382" s="206"/>
      <c r="X382" s="207"/>
      <c r="Y382" s="176"/>
      <c r="Z382" s="194" t="s">
        <v>1200</v>
      </c>
      <c r="AA382" s="141" t="s">
        <v>4588</v>
      </c>
      <c r="AB382" s="141" t="s">
        <v>4592</v>
      </c>
      <c r="AC382" s="141" t="s">
        <v>4589</v>
      </c>
      <c r="AD382" s="186" t="s">
        <v>4597</v>
      </c>
      <c r="AE382" s="186" t="s">
        <v>4594</v>
      </c>
      <c r="AF382" s="186" t="s">
        <v>4595</v>
      </c>
      <c r="AG382" s="186" t="s">
        <v>4596</v>
      </c>
    </row>
    <row r="383" spans="1:33" s="195" customFormat="1" ht="30" customHeight="1">
      <c r="A383" s="282" t="str">
        <f t="shared" ref="A383:A391" si="67">A382</f>
        <v>离心管</v>
      </c>
      <c r="B383" s="328"/>
      <c r="C383" s="77" t="s">
        <v>1202</v>
      </c>
      <c r="D383" s="61">
        <v>6803</v>
      </c>
      <c r="E383" s="187" t="s">
        <v>1203</v>
      </c>
      <c r="F383" s="187" t="s">
        <v>1199</v>
      </c>
      <c r="G383" s="78" t="s">
        <v>1198</v>
      </c>
      <c r="H383" s="188" t="s">
        <v>25</v>
      </c>
      <c r="I383" s="57">
        <v>1</v>
      </c>
      <c r="J383" s="189">
        <v>1</v>
      </c>
      <c r="K383" s="141">
        <f>1000</f>
        <v>1000</v>
      </c>
      <c r="L383" s="141">
        <f t="shared" si="62"/>
        <v>1000</v>
      </c>
      <c r="M383" s="79">
        <v>1500</v>
      </c>
      <c r="N383" s="190" t="s">
        <v>27</v>
      </c>
      <c r="O383" s="190">
        <v>500</v>
      </c>
      <c r="P383" s="168">
        <f t="shared" si="63"/>
        <v>100</v>
      </c>
      <c r="Q383" s="191" t="s">
        <v>28</v>
      </c>
      <c r="R383" s="191">
        <v>5000</v>
      </c>
      <c r="S383" s="141">
        <f t="shared" si="64"/>
        <v>0.2</v>
      </c>
      <c r="T383" s="185" t="str">
        <f t="shared" si="65"/>
        <v>1.5mL 离心管：货号（6803）：ACU1500TS，灭菌透明连盖，500个/袋,10袋/箱；100元/袋</v>
      </c>
      <c r="U383" s="208"/>
      <c r="V383" s="209"/>
      <c r="W383" s="209"/>
      <c r="X383" s="210"/>
      <c r="Y383" s="175"/>
      <c r="Z383" s="194" t="s">
        <v>1204</v>
      </c>
      <c r="AA383" s="141" t="s">
        <v>4588</v>
      </c>
      <c r="AB383" s="141" t="s">
        <v>4592</v>
      </c>
      <c r="AC383" s="141" t="s">
        <v>4589</v>
      </c>
      <c r="AD383" s="186" t="s">
        <v>4597</v>
      </c>
      <c r="AE383" s="186" t="s">
        <v>4594</v>
      </c>
      <c r="AF383" s="186" t="s">
        <v>4595</v>
      </c>
      <c r="AG383" s="186" t="s">
        <v>4596</v>
      </c>
    </row>
    <row r="384" spans="1:33" s="195" customFormat="1" ht="30" customHeight="1">
      <c r="A384" s="282" t="str">
        <f t="shared" si="67"/>
        <v>离心管</v>
      </c>
      <c r="B384" s="328"/>
      <c r="C384" s="77" t="s">
        <v>1205</v>
      </c>
      <c r="D384" s="61">
        <v>6804</v>
      </c>
      <c r="E384" s="187" t="s">
        <v>1206</v>
      </c>
      <c r="F384" s="187" t="s">
        <v>1199</v>
      </c>
      <c r="G384" s="78" t="s">
        <v>1198</v>
      </c>
      <c r="H384" s="188" t="s">
        <v>25</v>
      </c>
      <c r="I384" s="57">
        <v>1</v>
      </c>
      <c r="J384" s="189">
        <v>1</v>
      </c>
      <c r="K384" s="141">
        <f>1100</f>
        <v>1100</v>
      </c>
      <c r="L384" s="141">
        <f t="shared" si="62"/>
        <v>1100</v>
      </c>
      <c r="M384" s="79">
        <v>2000</v>
      </c>
      <c r="N384" s="190" t="s">
        <v>27</v>
      </c>
      <c r="O384" s="190">
        <v>500</v>
      </c>
      <c r="P384" s="168">
        <f t="shared" si="63"/>
        <v>110</v>
      </c>
      <c r="Q384" s="191" t="s">
        <v>28</v>
      </c>
      <c r="R384" s="191">
        <v>5000</v>
      </c>
      <c r="S384" s="141">
        <f t="shared" si="64"/>
        <v>0.22</v>
      </c>
      <c r="T384" s="185" t="str">
        <f t="shared" si="65"/>
        <v>2.0mL 离心管：货号（6804）：ACU2TS，灭菌透明连盖，500个/袋,10袋/箱；110元/袋</v>
      </c>
      <c r="U384" s="208"/>
      <c r="V384" s="209"/>
      <c r="W384" s="209"/>
      <c r="X384" s="210"/>
      <c r="Y384" s="175"/>
      <c r="Z384" s="194" t="s">
        <v>1207</v>
      </c>
      <c r="AA384" s="141" t="s">
        <v>4588</v>
      </c>
      <c r="AB384" s="141" t="s">
        <v>4592</v>
      </c>
      <c r="AC384" s="141" t="s">
        <v>4589</v>
      </c>
      <c r="AD384" s="186" t="s">
        <v>4597</v>
      </c>
      <c r="AE384" s="186" t="s">
        <v>4594</v>
      </c>
      <c r="AF384" s="186" t="s">
        <v>4595</v>
      </c>
      <c r="AG384" s="186" t="s">
        <v>4596</v>
      </c>
    </row>
    <row r="385" spans="1:33" s="195" customFormat="1" ht="30" customHeight="1">
      <c r="A385" s="282"/>
      <c r="B385" s="328"/>
      <c r="C385" s="77" t="s">
        <v>1208</v>
      </c>
      <c r="D385" s="61">
        <v>6810</v>
      </c>
      <c r="E385" s="187" t="s">
        <v>1209</v>
      </c>
      <c r="F385" s="187" t="s">
        <v>1210</v>
      </c>
      <c r="G385" s="78" t="s">
        <v>4622</v>
      </c>
      <c r="H385" s="188" t="s">
        <v>25</v>
      </c>
      <c r="I385" s="57">
        <v>1</v>
      </c>
      <c r="J385" s="189">
        <v>1</v>
      </c>
      <c r="K385" s="141">
        <f>2400</f>
        <v>2400</v>
      </c>
      <c r="L385" s="141">
        <f t="shared" si="62"/>
        <v>2400</v>
      </c>
      <c r="M385" s="79">
        <v>600</v>
      </c>
      <c r="N385" s="190" t="s">
        <v>27</v>
      </c>
      <c r="O385" s="190">
        <v>500</v>
      </c>
      <c r="P385" s="168">
        <f t="shared" si="63"/>
        <v>120</v>
      </c>
      <c r="Q385" s="191" t="s">
        <v>28</v>
      </c>
      <c r="R385" s="191">
        <v>10000</v>
      </c>
      <c r="S385" s="141">
        <f t="shared" si="64"/>
        <v>0.24</v>
      </c>
      <c r="T385" s="185" t="str">
        <f t="shared" si="65"/>
        <v>0.6mL 离心管：货号（6810）：ACU600T，透明连盖平滑护手款，500个/袋,2袋/盒,10盒/箱；120元/袋</v>
      </c>
      <c r="U385" s="208"/>
      <c r="V385" s="209"/>
      <c r="W385" s="209"/>
      <c r="X385" s="210"/>
      <c r="Y385" s="175"/>
      <c r="Z385" s="194" t="s">
        <v>1211</v>
      </c>
      <c r="AA385" s="141" t="s">
        <v>4588</v>
      </c>
      <c r="AB385" s="141" t="s">
        <v>4592</v>
      </c>
      <c r="AC385" s="141" t="s">
        <v>4589</v>
      </c>
      <c r="AD385" s="186" t="s">
        <v>4597</v>
      </c>
      <c r="AE385" s="186" t="s">
        <v>4594</v>
      </c>
      <c r="AF385" s="186" t="s">
        <v>4595</v>
      </c>
      <c r="AG385" s="186" t="s">
        <v>4596</v>
      </c>
    </row>
    <row r="386" spans="1:33" s="195" customFormat="1" ht="30" customHeight="1">
      <c r="A386" s="282" t="str">
        <f>A384</f>
        <v>离心管</v>
      </c>
      <c r="B386" s="328"/>
      <c r="C386" s="77" t="s">
        <v>1212</v>
      </c>
      <c r="D386" s="61">
        <v>6833</v>
      </c>
      <c r="E386" s="187" t="s">
        <v>1213</v>
      </c>
      <c r="F386" s="187" t="s">
        <v>1214</v>
      </c>
      <c r="G386" s="78" t="s">
        <v>1198</v>
      </c>
      <c r="H386" s="188" t="s">
        <v>25</v>
      </c>
      <c r="I386" s="57">
        <v>1</v>
      </c>
      <c r="J386" s="189">
        <v>1</v>
      </c>
      <c r="K386" s="141">
        <f>1100</f>
        <v>1100</v>
      </c>
      <c r="L386" s="141">
        <f t="shared" si="62"/>
        <v>1100</v>
      </c>
      <c r="M386" s="79">
        <v>1500</v>
      </c>
      <c r="N386" s="190" t="s">
        <v>27</v>
      </c>
      <c r="O386" s="190">
        <v>500</v>
      </c>
      <c r="P386" s="168">
        <f t="shared" si="63"/>
        <v>110</v>
      </c>
      <c r="Q386" s="191" t="s">
        <v>28</v>
      </c>
      <c r="R386" s="191">
        <v>5000</v>
      </c>
      <c r="S386" s="141">
        <f t="shared" si="64"/>
        <v>0.22</v>
      </c>
      <c r="T386" s="185" t="str">
        <f t="shared" si="65"/>
        <v>1.5mL棕色离心管：货号（6833）：ACU1500CS，灭菌棕色连盖，500个/袋,10袋/箱；110元/袋</v>
      </c>
      <c r="U386" s="208"/>
      <c r="V386" s="209"/>
      <c r="W386" s="209"/>
      <c r="X386" s="210"/>
      <c r="Y386" s="175"/>
      <c r="Z386" s="194" t="s">
        <v>1215</v>
      </c>
      <c r="AA386" s="141" t="s">
        <v>4588</v>
      </c>
      <c r="AB386" s="141" t="s">
        <v>4592</v>
      </c>
      <c r="AC386" s="141" t="s">
        <v>4589</v>
      </c>
      <c r="AD386" s="186" t="s">
        <v>4597</v>
      </c>
      <c r="AE386" s="186" t="s">
        <v>4594</v>
      </c>
      <c r="AF386" s="186" t="s">
        <v>4595</v>
      </c>
      <c r="AG386" s="186" t="s">
        <v>4596</v>
      </c>
    </row>
    <row r="387" spans="1:33" s="195" customFormat="1" ht="30" customHeight="1">
      <c r="A387" s="282" t="str">
        <f t="shared" si="67"/>
        <v>离心管</v>
      </c>
      <c r="B387" s="328"/>
      <c r="C387" s="77" t="s">
        <v>1216</v>
      </c>
      <c r="D387" s="61">
        <v>6834</v>
      </c>
      <c r="E387" s="187" t="s">
        <v>1217</v>
      </c>
      <c r="F387" s="187" t="s">
        <v>1214</v>
      </c>
      <c r="G387" s="78" t="s">
        <v>1198</v>
      </c>
      <c r="H387" s="188" t="s">
        <v>25</v>
      </c>
      <c r="I387" s="57">
        <v>1</v>
      </c>
      <c r="J387" s="189">
        <v>1</v>
      </c>
      <c r="K387" s="141">
        <f>1200</f>
        <v>1200</v>
      </c>
      <c r="L387" s="141">
        <f t="shared" ref="L387:L450" si="68">K387*J387*I387</f>
        <v>1200</v>
      </c>
      <c r="M387" s="79">
        <v>2000</v>
      </c>
      <c r="N387" s="190" t="s">
        <v>27</v>
      </c>
      <c r="O387" s="190">
        <v>500</v>
      </c>
      <c r="P387" s="168">
        <f t="shared" ref="P387:P450" si="69">K387/R387*O387*I387</f>
        <v>120</v>
      </c>
      <c r="Q387" s="191" t="s">
        <v>28</v>
      </c>
      <c r="R387" s="191">
        <v>5000</v>
      </c>
      <c r="S387" s="141">
        <f t="shared" ref="S387:S450" si="70">K387/R387*I387</f>
        <v>0.24</v>
      </c>
      <c r="T387" s="185" t="str">
        <f t="shared" ref="T387:T450" si="71">CONCATENATE(C387,AD387,AE387,AF387,D387,AG387,AD387,E387,AA387,F387,AA387,G387,AC387,P387,AB387,N387)</f>
        <v>2.0mL棕色离心管：货号（6834）：ACU2CS，灭菌棕色连盖，500个/袋,10袋/箱；120元/袋</v>
      </c>
      <c r="U387" s="208"/>
      <c r="V387" s="209"/>
      <c r="W387" s="209"/>
      <c r="X387" s="210"/>
      <c r="Y387" s="175"/>
      <c r="Z387" s="194" t="s">
        <v>1218</v>
      </c>
      <c r="AA387" s="141" t="s">
        <v>4588</v>
      </c>
      <c r="AB387" s="141" t="s">
        <v>4592</v>
      </c>
      <c r="AC387" s="141" t="s">
        <v>4589</v>
      </c>
      <c r="AD387" s="186" t="s">
        <v>4597</v>
      </c>
      <c r="AE387" s="186" t="s">
        <v>4594</v>
      </c>
      <c r="AF387" s="186" t="s">
        <v>4595</v>
      </c>
      <c r="AG387" s="186" t="s">
        <v>4596</v>
      </c>
    </row>
    <row r="388" spans="1:33" s="195" customFormat="1" ht="30" customHeight="1">
      <c r="A388" s="282" t="str">
        <f t="shared" si="67"/>
        <v>离心管</v>
      </c>
      <c r="B388" s="328"/>
      <c r="C388" s="77" t="s">
        <v>1219</v>
      </c>
      <c r="D388" s="61">
        <v>6805</v>
      </c>
      <c r="E388" s="187" t="s">
        <v>1220</v>
      </c>
      <c r="F388" s="187" t="s">
        <v>1222</v>
      </c>
      <c r="G388" s="78" t="s">
        <v>1221</v>
      </c>
      <c r="H388" s="188" t="s">
        <v>25</v>
      </c>
      <c r="I388" s="57">
        <v>1</v>
      </c>
      <c r="J388" s="189">
        <v>1</v>
      </c>
      <c r="K388" s="141">
        <f>800</f>
        <v>800</v>
      </c>
      <c r="L388" s="141">
        <f t="shared" si="68"/>
        <v>800</v>
      </c>
      <c r="M388" s="79">
        <v>5000</v>
      </c>
      <c r="N388" s="190" t="s">
        <v>44</v>
      </c>
      <c r="O388" s="190">
        <v>200</v>
      </c>
      <c r="P388" s="168">
        <f t="shared" si="69"/>
        <v>80</v>
      </c>
      <c r="Q388" s="191" t="s">
        <v>28</v>
      </c>
      <c r="R388" s="191">
        <v>2000</v>
      </c>
      <c r="S388" s="141">
        <f t="shared" si="70"/>
        <v>0.4</v>
      </c>
      <c r="T388" s="185" t="str">
        <f t="shared" si="71"/>
        <v>5ml锥形底离心管：货号（6805）：ACU5VTS，灭菌透明锥底，200个/盒，10盒/箱；80元/盒</v>
      </c>
      <c r="U388" s="208"/>
      <c r="V388" s="209"/>
      <c r="W388" s="209"/>
      <c r="X388" s="210"/>
      <c r="Y388" s="175"/>
      <c r="Z388" s="194" t="s">
        <v>1223</v>
      </c>
      <c r="AA388" s="141" t="s">
        <v>4588</v>
      </c>
      <c r="AB388" s="141" t="s">
        <v>4592</v>
      </c>
      <c r="AC388" s="141" t="s">
        <v>4589</v>
      </c>
      <c r="AD388" s="186" t="s">
        <v>4597</v>
      </c>
      <c r="AE388" s="186" t="s">
        <v>4594</v>
      </c>
      <c r="AF388" s="186" t="s">
        <v>4595</v>
      </c>
      <c r="AG388" s="186" t="s">
        <v>4596</v>
      </c>
    </row>
    <row r="389" spans="1:33" s="195" customFormat="1" ht="30" customHeight="1">
      <c r="A389" s="282" t="str">
        <f t="shared" si="67"/>
        <v>离心管</v>
      </c>
      <c r="B389" s="328"/>
      <c r="C389" s="77" t="s">
        <v>1224</v>
      </c>
      <c r="D389" s="61">
        <v>6806</v>
      </c>
      <c r="E389" s="187" t="s">
        <v>1225</v>
      </c>
      <c r="F389" s="187" t="s">
        <v>1222</v>
      </c>
      <c r="G389" s="78" t="s">
        <v>1226</v>
      </c>
      <c r="H389" s="188" t="s">
        <v>25</v>
      </c>
      <c r="I389" s="57">
        <v>1</v>
      </c>
      <c r="J389" s="189">
        <v>1</v>
      </c>
      <c r="K389" s="141">
        <f>760</f>
        <v>760</v>
      </c>
      <c r="L389" s="141">
        <f t="shared" si="68"/>
        <v>760</v>
      </c>
      <c r="M389" s="79">
        <v>15000</v>
      </c>
      <c r="N389" s="190" t="s">
        <v>27</v>
      </c>
      <c r="O389" s="190">
        <v>50</v>
      </c>
      <c r="P389" s="168">
        <f t="shared" si="69"/>
        <v>76</v>
      </c>
      <c r="Q389" s="191" t="s">
        <v>28</v>
      </c>
      <c r="R389" s="191">
        <v>500</v>
      </c>
      <c r="S389" s="141">
        <f t="shared" si="70"/>
        <v>1.52</v>
      </c>
      <c r="T389" s="185" t="str">
        <f t="shared" si="71"/>
        <v>15ml锥形底离心管：货号（6806）：ACU15VTS，灭菌透明锥底，50个/袋，10袋/箱；76元/袋</v>
      </c>
      <c r="U389" s="208"/>
      <c r="V389" s="209"/>
      <c r="W389" s="209"/>
      <c r="X389" s="210"/>
      <c r="Y389" s="175"/>
      <c r="Z389" s="194" t="s">
        <v>1227</v>
      </c>
      <c r="AA389" s="141" t="s">
        <v>4588</v>
      </c>
      <c r="AB389" s="141" t="s">
        <v>4592</v>
      </c>
      <c r="AC389" s="141" t="s">
        <v>4589</v>
      </c>
      <c r="AD389" s="186" t="s">
        <v>4597</v>
      </c>
      <c r="AE389" s="186" t="s">
        <v>4594</v>
      </c>
      <c r="AF389" s="186" t="s">
        <v>4595</v>
      </c>
      <c r="AG389" s="186" t="s">
        <v>4596</v>
      </c>
    </row>
    <row r="390" spans="1:33" s="195" customFormat="1" ht="30" customHeight="1">
      <c r="A390" s="282" t="str">
        <f t="shared" si="67"/>
        <v>离心管</v>
      </c>
      <c r="B390" s="328"/>
      <c r="C390" s="77" t="s">
        <v>1228</v>
      </c>
      <c r="D390" s="61">
        <v>6808</v>
      </c>
      <c r="E390" s="187" t="s">
        <v>1229</v>
      </c>
      <c r="F390" s="187" t="s">
        <v>1222</v>
      </c>
      <c r="G390" s="78" t="s">
        <v>1230</v>
      </c>
      <c r="H390" s="188" t="s">
        <v>25</v>
      </c>
      <c r="I390" s="57">
        <v>1</v>
      </c>
      <c r="J390" s="189">
        <v>1</v>
      </c>
      <c r="K390" s="141">
        <f>1120</f>
        <v>1120</v>
      </c>
      <c r="L390" s="141">
        <f t="shared" si="68"/>
        <v>1120</v>
      </c>
      <c r="M390" s="79">
        <v>50000</v>
      </c>
      <c r="N390" s="190" t="s">
        <v>27</v>
      </c>
      <c r="O390" s="190">
        <v>25</v>
      </c>
      <c r="P390" s="168">
        <f t="shared" si="69"/>
        <v>56.000000000000007</v>
      </c>
      <c r="Q390" s="191" t="s">
        <v>28</v>
      </c>
      <c r="R390" s="191">
        <v>500</v>
      </c>
      <c r="S390" s="141">
        <f t="shared" si="70"/>
        <v>2.2400000000000002</v>
      </c>
      <c r="T390" s="185" t="str">
        <f t="shared" si="71"/>
        <v>50ml锥形底离心管：货号（6808）：ACU50VTS，灭菌透明锥底，25个/袋，20袋/箱；56元/袋</v>
      </c>
      <c r="U390" s="208"/>
      <c r="V390" s="209"/>
      <c r="W390" s="209"/>
      <c r="X390" s="210"/>
      <c r="Y390" s="175"/>
      <c r="Z390" s="194" t="s">
        <v>1231</v>
      </c>
      <c r="AA390" s="141" t="s">
        <v>4588</v>
      </c>
      <c r="AB390" s="141" t="s">
        <v>4592</v>
      </c>
      <c r="AC390" s="141" t="s">
        <v>4589</v>
      </c>
      <c r="AD390" s="186" t="s">
        <v>4597</v>
      </c>
      <c r="AE390" s="186" t="s">
        <v>4594</v>
      </c>
      <c r="AF390" s="186" t="s">
        <v>4595</v>
      </c>
      <c r="AG390" s="186" t="s">
        <v>4596</v>
      </c>
    </row>
    <row r="391" spans="1:33" s="195" customFormat="1" ht="30" customHeight="1">
      <c r="A391" s="282" t="str">
        <f t="shared" si="67"/>
        <v>离心管</v>
      </c>
      <c r="B391" s="329"/>
      <c r="C391" s="77" t="s">
        <v>1232</v>
      </c>
      <c r="D391" s="61">
        <v>6809</v>
      </c>
      <c r="E391" s="187" t="s">
        <v>1233</v>
      </c>
      <c r="F391" s="187" t="s">
        <v>1222</v>
      </c>
      <c r="G391" s="78" t="s">
        <v>1230</v>
      </c>
      <c r="H391" s="188" t="s">
        <v>25</v>
      </c>
      <c r="I391" s="57">
        <v>1</v>
      </c>
      <c r="J391" s="189">
        <v>1</v>
      </c>
      <c r="K391" s="141">
        <f>1220</f>
        <v>1220</v>
      </c>
      <c r="L391" s="141">
        <f t="shared" si="68"/>
        <v>1220</v>
      </c>
      <c r="M391" s="79">
        <v>50000</v>
      </c>
      <c r="N391" s="190" t="s">
        <v>27</v>
      </c>
      <c r="O391" s="190">
        <v>25</v>
      </c>
      <c r="P391" s="168">
        <f t="shared" si="69"/>
        <v>61</v>
      </c>
      <c r="Q391" s="191" t="s">
        <v>28</v>
      </c>
      <c r="R391" s="191">
        <v>500</v>
      </c>
      <c r="S391" s="141">
        <f t="shared" si="70"/>
        <v>2.44</v>
      </c>
      <c r="T391" s="185" t="str">
        <f t="shared" si="71"/>
        <v>50ml可立离心管：货号（6809）：ACU50STS，灭菌透明锥底，25个/袋，20袋/箱；61元/袋</v>
      </c>
      <c r="U391" s="211"/>
      <c r="V391" s="212"/>
      <c r="W391" s="212"/>
      <c r="X391" s="213"/>
      <c r="Y391" s="177"/>
      <c r="Z391" s="194" t="s">
        <v>1234</v>
      </c>
      <c r="AA391" s="141" t="s">
        <v>4588</v>
      </c>
      <c r="AB391" s="141" t="s">
        <v>4592</v>
      </c>
      <c r="AC391" s="141" t="s">
        <v>4589</v>
      </c>
      <c r="AD391" s="186" t="s">
        <v>4597</v>
      </c>
      <c r="AE391" s="186" t="s">
        <v>4594</v>
      </c>
      <c r="AF391" s="186" t="s">
        <v>4595</v>
      </c>
      <c r="AG391" s="186" t="s">
        <v>4596</v>
      </c>
    </row>
    <row r="392" spans="1:33" ht="30" customHeight="1">
      <c r="A392" s="289" t="s">
        <v>1235</v>
      </c>
      <c r="B392" s="289" t="s">
        <v>1236</v>
      </c>
      <c r="C392" s="58" t="s">
        <v>1237</v>
      </c>
      <c r="D392" s="54">
        <v>6901</v>
      </c>
      <c r="E392" s="55" t="s">
        <v>1238</v>
      </c>
      <c r="F392" s="55" t="s">
        <v>1239</v>
      </c>
      <c r="G392" s="56" t="s">
        <v>1198</v>
      </c>
      <c r="H392" s="59" t="s">
        <v>25</v>
      </c>
      <c r="I392" s="57">
        <v>1</v>
      </c>
      <c r="J392" s="57">
        <v>1</v>
      </c>
      <c r="K392" s="141">
        <f>2000</f>
        <v>2000</v>
      </c>
      <c r="L392" s="141">
        <f t="shared" si="68"/>
        <v>2000</v>
      </c>
      <c r="M392" s="65" t="s">
        <v>1133</v>
      </c>
      <c r="N392" s="69" t="s">
        <v>27</v>
      </c>
      <c r="O392" s="69">
        <v>500</v>
      </c>
      <c r="P392" s="168">
        <f t="shared" si="69"/>
        <v>200</v>
      </c>
      <c r="Q392" s="68" t="s">
        <v>28</v>
      </c>
      <c r="R392" s="68">
        <v>5000</v>
      </c>
      <c r="S392" s="141">
        <f t="shared" si="70"/>
        <v>0.4</v>
      </c>
      <c r="T392" s="185" t="str">
        <f t="shared" si="71"/>
        <v>13mm 通用螺口管盖：货号（6901）：AMC13T，透明，500个/袋,10袋/箱；200元/袋</v>
      </c>
      <c r="U392" s="202" t="s">
        <v>1241</v>
      </c>
      <c r="V392" s="203"/>
      <c r="W392" s="203"/>
      <c r="X392" s="204"/>
      <c r="Y392" s="173"/>
      <c r="Z392" s="73" t="s">
        <v>1240</v>
      </c>
      <c r="AA392" s="141" t="s">
        <v>4588</v>
      </c>
      <c r="AB392" s="141" t="s">
        <v>4592</v>
      </c>
      <c r="AC392" s="141" t="s">
        <v>4589</v>
      </c>
      <c r="AD392" s="186" t="s">
        <v>4597</v>
      </c>
      <c r="AE392" s="186" t="s">
        <v>4594</v>
      </c>
      <c r="AF392" s="186" t="s">
        <v>4595</v>
      </c>
      <c r="AG392" s="186" t="s">
        <v>4596</v>
      </c>
    </row>
    <row r="393" spans="1:33" ht="30" customHeight="1">
      <c r="A393" s="290"/>
      <c r="B393" s="290"/>
      <c r="C393" s="58" t="s">
        <v>1237</v>
      </c>
      <c r="D393" s="54">
        <v>6909</v>
      </c>
      <c r="E393" s="55" t="s">
        <v>1242</v>
      </c>
      <c r="F393" s="55" t="s">
        <v>1243</v>
      </c>
      <c r="G393" s="56" t="s">
        <v>1198</v>
      </c>
      <c r="H393" s="59" t="s">
        <v>25</v>
      </c>
      <c r="I393" s="57">
        <v>1</v>
      </c>
      <c r="J393" s="57">
        <v>1</v>
      </c>
      <c r="K393" s="141">
        <f>2200</f>
        <v>2200</v>
      </c>
      <c r="L393" s="141">
        <f t="shared" si="68"/>
        <v>2200</v>
      </c>
      <c r="M393" s="65" t="s">
        <v>1133</v>
      </c>
      <c r="N393" s="69" t="s">
        <v>27</v>
      </c>
      <c r="O393" s="69">
        <v>500</v>
      </c>
      <c r="P393" s="168">
        <f t="shared" si="69"/>
        <v>220</v>
      </c>
      <c r="Q393" s="68" t="s">
        <v>28</v>
      </c>
      <c r="R393" s="68">
        <v>5000</v>
      </c>
      <c r="S393" s="141">
        <f t="shared" si="70"/>
        <v>0.44</v>
      </c>
      <c r="T393" s="185" t="str">
        <f t="shared" si="71"/>
        <v>13mm 通用螺口管盖：货号（6909）：AMC13TS，灭菌透明，500个/袋,10袋/箱；220元/袋</v>
      </c>
      <c r="U393" s="222"/>
      <c r="V393" s="223"/>
      <c r="W393" s="223"/>
      <c r="X393" s="224"/>
      <c r="Y393" s="163"/>
      <c r="Z393" s="73" t="s">
        <v>1244</v>
      </c>
      <c r="AA393" s="141" t="s">
        <v>4588</v>
      </c>
      <c r="AB393" s="141" t="s">
        <v>4592</v>
      </c>
      <c r="AC393" s="141" t="s">
        <v>4589</v>
      </c>
      <c r="AD393" s="186" t="s">
        <v>4597</v>
      </c>
      <c r="AE393" s="186" t="s">
        <v>4594</v>
      </c>
      <c r="AF393" s="186" t="s">
        <v>4595</v>
      </c>
      <c r="AG393" s="186" t="s">
        <v>4596</v>
      </c>
    </row>
    <row r="394" spans="1:33" ht="30" customHeight="1">
      <c r="A394" s="290"/>
      <c r="B394" s="290"/>
      <c r="C394" s="58" t="s">
        <v>1245</v>
      </c>
      <c r="D394" s="54">
        <v>6919</v>
      </c>
      <c r="E394" s="55" t="s">
        <v>1246</v>
      </c>
      <c r="F394" s="55" t="s">
        <v>1247</v>
      </c>
      <c r="G394" s="56" t="s">
        <v>1198</v>
      </c>
      <c r="H394" s="59" t="s">
        <v>25</v>
      </c>
      <c r="I394" s="57">
        <v>1</v>
      </c>
      <c r="J394" s="57">
        <v>1</v>
      </c>
      <c r="K394" s="141">
        <f>2200</f>
        <v>2200</v>
      </c>
      <c r="L394" s="141">
        <f t="shared" si="68"/>
        <v>2200</v>
      </c>
      <c r="M394" s="65" t="s">
        <v>1133</v>
      </c>
      <c r="N394" s="69" t="s">
        <v>27</v>
      </c>
      <c r="O394" s="69">
        <v>500</v>
      </c>
      <c r="P394" s="168">
        <f t="shared" si="69"/>
        <v>220</v>
      </c>
      <c r="Q394" s="68" t="s">
        <v>28</v>
      </c>
      <c r="R394" s="68">
        <v>5000</v>
      </c>
      <c r="S394" s="141">
        <f t="shared" si="70"/>
        <v>0.44</v>
      </c>
      <c r="T394" s="185" t="str">
        <f t="shared" si="71"/>
        <v>13mm 黄色通用螺口管盖：货号（6919）：AMC13YS，灭菌黄色，500个/袋,10袋/箱；220元/袋</v>
      </c>
      <c r="U394" s="222"/>
      <c r="V394" s="223"/>
      <c r="W394" s="223"/>
      <c r="X394" s="224"/>
      <c r="Y394" s="163"/>
      <c r="Z394" s="73" t="s">
        <v>1248</v>
      </c>
      <c r="AA394" s="141" t="s">
        <v>4588</v>
      </c>
      <c r="AB394" s="141" t="s">
        <v>4592</v>
      </c>
      <c r="AC394" s="141" t="s">
        <v>4589</v>
      </c>
      <c r="AD394" s="186" t="s">
        <v>4597</v>
      </c>
      <c r="AE394" s="186" t="s">
        <v>4594</v>
      </c>
      <c r="AF394" s="186" t="s">
        <v>4595</v>
      </c>
      <c r="AG394" s="186" t="s">
        <v>4596</v>
      </c>
    </row>
    <row r="395" spans="1:33" ht="30" customHeight="1">
      <c r="A395" s="290"/>
      <c r="B395" s="290"/>
      <c r="C395" s="58" t="s">
        <v>1245</v>
      </c>
      <c r="D395" s="54">
        <v>6911</v>
      </c>
      <c r="E395" s="55" t="s">
        <v>1249</v>
      </c>
      <c r="F395" s="55" t="s">
        <v>1250</v>
      </c>
      <c r="G395" s="56" t="s">
        <v>1198</v>
      </c>
      <c r="H395" s="59" t="s">
        <v>25</v>
      </c>
      <c r="I395" s="57">
        <v>1</v>
      </c>
      <c r="J395" s="57">
        <v>1</v>
      </c>
      <c r="K395" s="141">
        <f>2000</f>
        <v>2000</v>
      </c>
      <c r="L395" s="141">
        <f t="shared" si="68"/>
        <v>2000</v>
      </c>
      <c r="M395" s="65" t="s">
        <v>1133</v>
      </c>
      <c r="N395" s="69" t="s">
        <v>27</v>
      </c>
      <c r="O395" s="69">
        <v>500</v>
      </c>
      <c r="P395" s="168">
        <f t="shared" si="69"/>
        <v>200</v>
      </c>
      <c r="Q395" s="68" t="s">
        <v>28</v>
      </c>
      <c r="R395" s="68">
        <v>5000</v>
      </c>
      <c r="S395" s="141">
        <f t="shared" si="70"/>
        <v>0.4</v>
      </c>
      <c r="T395" s="185" t="str">
        <f t="shared" si="71"/>
        <v>13mm 黄色通用螺口管盖：货号（6911）：AMC13Y，黄色，500个/袋,10袋/箱；200元/袋</v>
      </c>
      <c r="U395" s="222"/>
      <c r="V395" s="223"/>
      <c r="W395" s="223"/>
      <c r="X395" s="224"/>
      <c r="Y395" s="163"/>
      <c r="Z395" s="73" t="s">
        <v>1251</v>
      </c>
      <c r="AA395" s="141" t="s">
        <v>4588</v>
      </c>
      <c r="AB395" s="141" t="s">
        <v>4592</v>
      </c>
      <c r="AC395" s="141" t="s">
        <v>4589</v>
      </c>
      <c r="AD395" s="186" t="s">
        <v>4597</v>
      </c>
      <c r="AE395" s="186" t="s">
        <v>4594</v>
      </c>
      <c r="AF395" s="186" t="s">
        <v>4595</v>
      </c>
      <c r="AG395" s="186" t="s">
        <v>4596</v>
      </c>
    </row>
    <row r="396" spans="1:33" ht="30" customHeight="1">
      <c r="A396" s="290"/>
      <c r="B396" s="290"/>
      <c r="C396" s="58" t="s">
        <v>1252</v>
      </c>
      <c r="D396" s="54">
        <v>6949</v>
      </c>
      <c r="E396" s="55" t="s">
        <v>1253</v>
      </c>
      <c r="F396" s="55" t="s">
        <v>1254</v>
      </c>
      <c r="G396" s="56" t="s">
        <v>1198</v>
      </c>
      <c r="H396" s="59" t="s">
        <v>25</v>
      </c>
      <c r="I396" s="57">
        <v>1</v>
      </c>
      <c r="J396" s="57">
        <v>1</v>
      </c>
      <c r="K396" s="141">
        <f>2200</f>
        <v>2200</v>
      </c>
      <c r="L396" s="141">
        <f t="shared" si="68"/>
        <v>2200</v>
      </c>
      <c r="M396" s="65" t="s">
        <v>1133</v>
      </c>
      <c r="N396" s="69" t="s">
        <v>27</v>
      </c>
      <c r="O396" s="69">
        <v>500</v>
      </c>
      <c r="P396" s="168">
        <f t="shared" si="69"/>
        <v>220</v>
      </c>
      <c r="Q396" s="68" t="s">
        <v>28</v>
      </c>
      <c r="R396" s="68">
        <v>5000</v>
      </c>
      <c r="S396" s="141">
        <f t="shared" si="70"/>
        <v>0.44</v>
      </c>
      <c r="T396" s="185" t="str">
        <f t="shared" si="71"/>
        <v>13mm 红色通用螺口管盖：货号（6949）：AMC13RS，灭菌红色，500个/袋,10袋/箱；220元/袋</v>
      </c>
      <c r="U396" s="222"/>
      <c r="V396" s="223"/>
      <c r="W396" s="223"/>
      <c r="X396" s="224"/>
      <c r="Y396" s="163"/>
      <c r="Z396" s="73" t="s">
        <v>1255</v>
      </c>
      <c r="AA396" s="141" t="s">
        <v>4588</v>
      </c>
      <c r="AB396" s="141" t="s">
        <v>4592</v>
      </c>
      <c r="AC396" s="141" t="s">
        <v>4589</v>
      </c>
      <c r="AD396" s="186" t="s">
        <v>4597</v>
      </c>
      <c r="AE396" s="186" t="s">
        <v>4594</v>
      </c>
      <c r="AF396" s="186" t="s">
        <v>4595</v>
      </c>
      <c r="AG396" s="186" t="s">
        <v>4596</v>
      </c>
    </row>
    <row r="397" spans="1:33" ht="30" customHeight="1">
      <c r="A397" s="290"/>
      <c r="B397" s="290"/>
      <c r="C397" s="58" t="s">
        <v>1252</v>
      </c>
      <c r="D397" s="54">
        <v>6941</v>
      </c>
      <c r="E397" s="55" t="s">
        <v>1256</v>
      </c>
      <c r="F397" s="55" t="s">
        <v>1257</v>
      </c>
      <c r="G397" s="56" t="s">
        <v>1198</v>
      </c>
      <c r="H397" s="59" t="s">
        <v>25</v>
      </c>
      <c r="I397" s="57">
        <v>1</v>
      </c>
      <c r="J397" s="57">
        <v>1</v>
      </c>
      <c r="K397" s="141">
        <f>2000</f>
        <v>2000</v>
      </c>
      <c r="L397" s="141">
        <f t="shared" si="68"/>
        <v>2000</v>
      </c>
      <c r="M397" s="65" t="s">
        <v>1133</v>
      </c>
      <c r="N397" s="69" t="s">
        <v>27</v>
      </c>
      <c r="O397" s="69">
        <v>500</v>
      </c>
      <c r="P397" s="168">
        <f t="shared" si="69"/>
        <v>200</v>
      </c>
      <c r="Q397" s="68" t="s">
        <v>28</v>
      </c>
      <c r="R397" s="68">
        <v>5000</v>
      </c>
      <c r="S397" s="141">
        <f t="shared" si="70"/>
        <v>0.4</v>
      </c>
      <c r="T397" s="185" t="str">
        <f t="shared" si="71"/>
        <v>13mm 红色通用螺口管盖：货号（6941）：AMC13R，红色，500个/袋,10袋/箱；200元/袋</v>
      </c>
      <c r="U397" s="222"/>
      <c r="V397" s="223"/>
      <c r="W397" s="223"/>
      <c r="X397" s="224"/>
      <c r="Y397" s="163"/>
      <c r="Z397" s="73" t="s">
        <v>1258</v>
      </c>
      <c r="AA397" s="141" t="s">
        <v>4588</v>
      </c>
      <c r="AB397" s="141" t="s">
        <v>4592</v>
      </c>
      <c r="AC397" s="141" t="s">
        <v>4589</v>
      </c>
      <c r="AD397" s="186" t="s">
        <v>4597</v>
      </c>
      <c r="AE397" s="186" t="s">
        <v>4594</v>
      </c>
      <c r="AF397" s="186" t="s">
        <v>4595</v>
      </c>
      <c r="AG397" s="186" t="s">
        <v>4596</v>
      </c>
    </row>
    <row r="398" spans="1:33" ht="30" customHeight="1">
      <c r="A398" s="290"/>
      <c r="B398" s="290"/>
      <c r="C398" s="58" t="s">
        <v>1259</v>
      </c>
      <c r="D398" s="54">
        <v>6929</v>
      </c>
      <c r="E398" s="55" t="s">
        <v>1260</v>
      </c>
      <c r="F398" s="55" t="s">
        <v>1261</v>
      </c>
      <c r="G398" s="56" t="s">
        <v>1198</v>
      </c>
      <c r="H398" s="59" t="s">
        <v>25</v>
      </c>
      <c r="I398" s="57">
        <v>1</v>
      </c>
      <c r="J398" s="57">
        <v>1</v>
      </c>
      <c r="K398" s="141">
        <f>2200</f>
        <v>2200</v>
      </c>
      <c r="L398" s="141">
        <f t="shared" si="68"/>
        <v>2200</v>
      </c>
      <c r="M398" s="65" t="s">
        <v>1133</v>
      </c>
      <c r="N398" s="69" t="s">
        <v>27</v>
      </c>
      <c r="O398" s="69">
        <v>500</v>
      </c>
      <c r="P398" s="168">
        <f t="shared" si="69"/>
        <v>220</v>
      </c>
      <c r="Q398" s="68" t="s">
        <v>28</v>
      </c>
      <c r="R398" s="68">
        <v>5000</v>
      </c>
      <c r="S398" s="141">
        <f t="shared" si="70"/>
        <v>0.44</v>
      </c>
      <c r="T398" s="185" t="str">
        <f t="shared" si="71"/>
        <v>13mm 绿色通用螺口管盖：货号（6929）：AMC13GS，灭菌绿色，500个/袋,10袋/箱；220元/袋</v>
      </c>
      <c r="U398" s="222"/>
      <c r="V398" s="223"/>
      <c r="W398" s="223"/>
      <c r="X398" s="224"/>
      <c r="Y398" s="163"/>
      <c r="Z398" s="73" t="s">
        <v>1262</v>
      </c>
      <c r="AA398" s="141" t="s">
        <v>4588</v>
      </c>
      <c r="AB398" s="141" t="s">
        <v>4592</v>
      </c>
      <c r="AC398" s="141" t="s">
        <v>4589</v>
      </c>
      <c r="AD398" s="186" t="s">
        <v>4597</v>
      </c>
      <c r="AE398" s="186" t="s">
        <v>4594</v>
      </c>
      <c r="AF398" s="186" t="s">
        <v>4595</v>
      </c>
      <c r="AG398" s="186" t="s">
        <v>4596</v>
      </c>
    </row>
    <row r="399" spans="1:33" ht="30" customHeight="1">
      <c r="A399" s="290"/>
      <c r="B399" s="290"/>
      <c r="C399" s="58" t="s">
        <v>1259</v>
      </c>
      <c r="D399" s="54">
        <v>6921</v>
      </c>
      <c r="E399" s="55" t="s">
        <v>1263</v>
      </c>
      <c r="F399" s="55" t="s">
        <v>1264</v>
      </c>
      <c r="G399" s="56" t="s">
        <v>1198</v>
      </c>
      <c r="H399" s="59" t="s">
        <v>25</v>
      </c>
      <c r="I399" s="57">
        <v>1</v>
      </c>
      <c r="J399" s="57">
        <v>1</v>
      </c>
      <c r="K399" s="141">
        <f>2000</f>
        <v>2000</v>
      </c>
      <c r="L399" s="141">
        <f t="shared" si="68"/>
        <v>2000</v>
      </c>
      <c r="M399" s="65" t="s">
        <v>1133</v>
      </c>
      <c r="N399" s="69" t="s">
        <v>27</v>
      </c>
      <c r="O399" s="69">
        <v>500</v>
      </c>
      <c r="P399" s="168">
        <f t="shared" si="69"/>
        <v>200</v>
      </c>
      <c r="Q399" s="68" t="s">
        <v>28</v>
      </c>
      <c r="R399" s="68">
        <v>5000</v>
      </c>
      <c r="S399" s="141">
        <f t="shared" si="70"/>
        <v>0.4</v>
      </c>
      <c r="T399" s="185" t="str">
        <f t="shared" si="71"/>
        <v>13mm 绿色通用螺口管盖：货号（6921）：AMC13G，绿色，500个/袋,10袋/箱；200元/袋</v>
      </c>
      <c r="U399" s="222"/>
      <c r="V399" s="223"/>
      <c r="W399" s="223"/>
      <c r="X399" s="224"/>
      <c r="Y399" s="163"/>
      <c r="Z399" s="73" t="s">
        <v>1265</v>
      </c>
      <c r="AA399" s="141" t="s">
        <v>4588</v>
      </c>
      <c r="AB399" s="141" t="s">
        <v>4592</v>
      </c>
      <c r="AC399" s="141" t="s">
        <v>4589</v>
      </c>
      <c r="AD399" s="186" t="s">
        <v>4597</v>
      </c>
      <c r="AE399" s="186" t="s">
        <v>4594</v>
      </c>
      <c r="AF399" s="186" t="s">
        <v>4595</v>
      </c>
      <c r="AG399" s="186" t="s">
        <v>4596</v>
      </c>
    </row>
    <row r="400" spans="1:33" ht="30" customHeight="1">
      <c r="A400" s="290"/>
      <c r="B400" s="290"/>
      <c r="C400" s="58" t="s">
        <v>1266</v>
      </c>
      <c r="D400" s="54">
        <v>6939</v>
      </c>
      <c r="E400" s="55" t="s">
        <v>1267</v>
      </c>
      <c r="F400" s="55" t="s">
        <v>1268</v>
      </c>
      <c r="G400" s="56" t="s">
        <v>1198</v>
      </c>
      <c r="H400" s="59" t="s">
        <v>25</v>
      </c>
      <c r="I400" s="57">
        <v>1</v>
      </c>
      <c r="J400" s="57">
        <v>1</v>
      </c>
      <c r="K400" s="141">
        <f>2200</f>
        <v>2200</v>
      </c>
      <c r="L400" s="141">
        <f t="shared" si="68"/>
        <v>2200</v>
      </c>
      <c r="M400" s="65" t="s">
        <v>1133</v>
      </c>
      <c r="N400" s="69" t="s">
        <v>27</v>
      </c>
      <c r="O400" s="69">
        <v>500</v>
      </c>
      <c r="P400" s="168">
        <f t="shared" si="69"/>
        <v>220</v>
      </c>
      <c r="Q400" s="68" t="s">
        <v>28</v>
      </c>
      <c r="R400" s="68">
        <v>5000</v>
      </c>
      <c r="S400" s="141">
        <f t="shared" si="70"/>
        <v>0.44</v>
      </c>
      <c r="T400" s="185" t="str">
        <f t="shared" si="71"/>
        <v>13mm 棕色通用螺口管盖：货号（6939）：AMC13CS，灭菌棕色，500个/袋,10袋/箱；220元/袋</v>
      </c>
      <c r="U400" s="222"/>
      <c r="V400" s="223"/>
      <c r="W400" s="223"/>
      <c r="X400" s="224"/>
      <c r="Y400" s="163"/>
      <c r="Z400" s="73" t="s">
        <v>1269</v>
      </c>
      <c r="AA400" s="141" t="s">
        <v>4588</v>
      </c>
      <c r="AB400" s="141" t="s">
        <v>4592</v>
      </c>
      <c r="AC400" s="141" t="s">
        <v>4589</v>
      </c>
      <c r="AD400" s="186" t="s">
        <v>4597</v>
      </c>
      <c r="AE400" s="186" t="s">
        <v>4594</v>
      </c>
      <c r="AF400" s="186" t="s">
        <v>4595</v>
      </c>
      <c r="AG400" s="186" t="s">
        <v>4596</v>
      </c>
    </row>
    <row r="401" spans="1:33" ht="30" customHeight="1">
      <c r="A401" s="290"/>
      <c r="B401" s="290"/>
      <c r="C401" s="58" t="s">
        <v>1266</v>
      </c>
      <c r="D401" s="54">
        <v>6931</v>
      </c>
      <c r="E401" s="55" t="s">
        <v>1270</v>
      </c>
      <c r="F401" s="55" t="s">
        <v>1271</v>
      </c>
      <c r="G401" s="56" t="s">
        <v>1198</v>
      </c>
      <c r="H401" s="59" t="s">
        <v>25</v>
      </c>
      <c r="I401" s="57">
        <v>1</v>
      </c>
      <c r="J401" s="57">
        <v>1</v>
      </c>
      <c r="K401" s="141">
        <f>2000</f>
        <v>2000</v>
      </c>
      <c r="L401" s="141">
        <f t="shared" si="68"/>
        <v>2000</v>
      </c>
      <c r="M401" s="65" t="s">
        <v>1133</v>
      </c>
      <c r="N401" s="69" t="s">
        <v>27</v>
      </c>
      <c r="O401" s="69">
        <v>500</v>
      </c>
      <c r="P401" s="168">
        <f t="shared" si="69"/>
        <v>200</v>
      </c>
      <c r="Q401" s="68" t="s">
        <v>28</v>
      </c>
      <c r="R401" s="68">
        <v>5000</v>
      </c>
      <c r="S401" s="141">
        <f t="shared" si="70"/>
        <v>0.4</v>
      </c>
      <c r="T401" s="185" t="str">
        <f t="shared" si="71"/>
        <v>13mm 棕色通用螺口管盖：货号（6931）：AMC13C，棕色，500个/袋,10袋/箱；200元/袋</v>
      </c>
      <c r="U401" s="222"/>
      <c r="V401" s="223"/>
      <c r="W401" s="223"/>
      <c r="X401" s="224"/>
      <c r="Y401" s="163"/>
      <c r="Z401" s="73" t="s">
        <v>1272</v>
      </c>
      <c r="AA401" s="141" t="s">
        <v>4588</v>
      </c>
      <c r="AB401" s="141" t="s">
        <v>4592</v>
      </c>
      <c r="AC401" s="141" t="s">
        <v>4589</v>
      </c>
      <c r="AD401" s="186" t="s">
        <v>4597</v>
      </c>
      <c r="AE401" s="186" t="s">
        <v>4594</v>
      </c>
      <c r="AF401" s="186" t="s">
        <v>4595</v>
      </c>
      <c r="AG401" s="186" t="s">
        <v>4596</v>
      </c>
    </row>
    <row r="402" spans="1:33" ht="30" customHeight="1">
      <c r="A402" s="290"/>
      <c r="B402" s="290"/>
      <c r="C402" s="58" t="s">
        <v>1273</v>
      </c>
      <c r="D402" s="54">
        <v>6959</v>
      </c>
      <c r="E402" s="55" t="s">
        <v>1274</v>
      </c>
      <c r="F402" s="55" t="s">
        <v>1275</v>
      </c>
      <c r="G402" s="56" t="s">
        <v>1198</v>
      </c>
      <c r="H402" s="59" t="s">
        <v>25</v>
      </c>
      <c r="I402" s="57">
        <v>1</v>
      </c>
      <c r="J402" s="57">
        <v>1</v>
      </c>
      <c r="K402" s="141">
        <f>2200</f>
        <v>2200</v>
      </c>
      <c r="L402" s="141">
        <f t="shared" si="68"/>
        <v>2200</v>
      </c>
      <c r="M402" s="65" t="s">
        <v>1133</v>
      </c>
      <c r="N402" s="69" t="s">
        <v>27</v>
      </c>
      <c r="O402" s="69">
        <v>500</v>
      </c>
      <c r="P402" s="168">
        <f t="shared" si="69"/>
        <v>220</v>
      </c>
      <c r="Q402" s="68" t="s">
        <v>28</v>
      </c>
      <c r="R402" s="68">
        <v>5000</v>
      </c>
      <c r="S402" s="141">
        <f t="shared" si="70"/>
        <v>0.44</v>
      </c>
      <c r="T402" s="185" t="str">
        <f t="shared" si="71"/>
        <v>13mm 蓝色通用螺口管盖：货号（6959）：AMC13BS，灭菌蓝色，500个/袋,10袋/箱；220元/袋</v>
      </c>
      <c r="U402" s="222"/>
      <c r="V402" s="223"/>
      <c r="W402" s="223"/>
      <c r="X402" s="224"/>
      <c r="Y402" s="163"/>
      <c r="Z402" s="73" t="s">
        <v>1276</v>
      </c>
      <c r="AA402" s="141" t="s">
        <v>4588</v>
      </c>
      <c r="AB402" s="141" t="s">
        <v>4592</v>
      </c>
      <c r="AC402" s="141" t="s">
        <v>4589</v>
      </c>
      <c r="AD402" s="186" t="s">
        <v>4597</v>
      </c>
      <c r="AE402" s="186" t="s">
        <v>4594</v>
      </c>
      <c r="AF402" s="186" t="s">
        <v>4595</v>
      </c>
      <c r="AG402" s="186" t="s">
        <v>4596</v>
      </c>
    </row>
    <row r="403" spans="1:33" ht="30" customHeight="1">
      <c r="A403" s="290"/>
      <c r="B403" s="290"/>
      <c r="C403" s="58" t="s">
        <v>1273</v>
      </c>
      <c r="D403" s="54">
        <v>6951</v>
      </c>
      <c r="E403" s="55" t="s">
        <v>1277</v>
      </c>
      <c r="F403" s="55" t="s">
        <v>1278</v>
      </c>
      <c r="G403" s="56" t="s">
        <v>1198</v>
      </c>
      <c r="H403" s="59" t="s">
        <v>25</v>
      </c>
      <c r="I403" s="57">
        <v>1</v>
      </c>
      <c r="J403" s="57">
        <v>1</v>
      </c>
      <c r="K403" s="141">
        <f>2000</f>
        <v>2000</v>
      </c>
      <c r="L403" s="141">
        <f t="shared" si="68"/>
        <v>2000</v>
      </c>
      <c r="M403" s="65" t="s">
        <v>1133</v>
      </c>
      <c r="N403" s="69" t="s">
        <v>27</v>
      </c>
      <c r="O403" s="69">
        <v>500</v>
      </c>
      <c r="P403" s="168">
        <f t="shared" si="69"/>
        <v>200</v>
      </c>
      <c r="Q403" s="68" t="s">
        <v>28</v>
      </c>
      <c r="R403" s="68">
        <v>5000</v>
      </c>
      <c r="S403" s="141">
        <f t="shared" si="70"/>
        <v>0.4</v>
      </c>
      <c r="T403" s="185" t="str">
        <f t="shared" si="71"/>
        <v>13mm 蓝色通用螺口管盖：货号（6951）：AMC13B，蓝色，500个/袋,10袋/箱；200元/袋</v>
      </c>
      <c r="U403" s="222"/>
      <c r="V403" s="223"/>
      <c r="W403" s="223"/>
      <c r="X403" s="224"/>
      <c r="Y403" s="163"/>
      <c r="Z403" s="73" t="s">
        <v>1279</v>
      </c>
      <c r="AA403" s="141" t="s">
        <v>4588</v>
      </c>
      <c r="AB403" s="141" t="s">
        <v>4592</v>
      </c>
      <c r="AC403" s="141" t="s">
        <v>4589</v>
      </c>
      <c r="AD403" s="186" t="s">
        <v>4597</v>
      </c>
      <c r="AE403" s="186" t="s">
        <v>4594</v>
      </c>
      <c r="AF403" s="186" t="s">
        <v>4595</v>
      </c>
      <c r="AG403" s="186" t="s">
        <v>4596</v>
      </c>
    </row>
    <row r="404" spans="1:33" ht="30" customHeight="1">
      <c r="A404" s="290"/>
      <c r="B404" s="290"/>
      <c r="C404" s="58" t="s">
        <v>1280</v>
      </c>
      <c r="D404" s="54">
        <v>7069</v>
      </c>
      <c r="E404" s="55" t="s">
        <v>1281</v>
      </c>
      <c r="F404" s="55" t="s">
        <v>1283</v>
      </c>
      <c r="G404" s="56" t="s">
        <v>1282</v>
      </c>
      <c r="H404" s="59" t="s">
        <v>25</v>
      </c>
      <c r="I404" s="57">
        <v>1</v>
      </c>
      <c r="J404" s="57">
        <v>1</v>
      </c>
      <c r="K404" s="141">
        <f>800</f>
        <v>800</v>
      </c>
      <c r="L404" s="141">
        <f t="shared" si="68"/>
        <v>800</v>
      </c>
      <c r="M404" s="65" t="s">
        <v>1133</v>
      </c>
      <c r="N404" s="69" t="s">
        <v>27</v>
      </c>
      <c r="O404" s="69">
        <v>200</v>
      </c>
      <c r="P404" s="168">
        <f t="shared" si="69"/>
        <v>80</v>
      </c>
      <c r="Q404" s="68" t="s">
        <v>28</v>
      </c>
      <c r="R404" s="68">
        <v>2000</v>
      </c>
      <c r="S404" s="141">
        <f t="shared" si="70"/>
        <v>0.4</v>
      </c>
      <c r="T404" s="185" t="str">
        <f t="shared" si="71"/>
        <v>20mm 橙色通用螺口管盖：货号（7069）：AMC20oS，灭菌外旋无垫圈橙色，200个/袋,10袋/箱；80元/袋</v>
      </c>
      <c r="U404" s="222"/>
      <c r="V404" s="223"/>
      <c r="W404" s="223"/>
      <c r="X404" s="224"/>
      <c r="Y404" s="163"/>
      <c r="Z404" s="73" t="s">
        <v>1284</v>
      </c>
      <c r="AA404" s="141" t="s">
        <v>4588</v>
      </c>
      <c r="AB404" s="141" t="s">
        <v>4592</v>
      </c>
      <c r="AC404" s="141" t="s">
        <v>4589</v>
      </c>
      <c r="AD404" s="186" t="s">
        <v>4597</v>
      </c>
      <c r="AE404" s="186" t="s">
        <v>4594</v>
      </c>
      <c r="AF404" s="186" t="s">
        <v>4595</v>
      </c>
      <c r="AG404" s="186" t="s">
        <v>4596</v>
      </c>
    </row>
    <row r="405" spans="1:33" ht="30" customHeight="1">
      <c r="A405" s="290"/>
      <c r="B405" s="290"/>
      <c r="C405" s="58" t="s">
        <v>1280</v>
      </c>
      <c r="D405" s="54">
        <v>7061</v>
      </c>
      <c r="E405" s="55" t="s">
        <v>1285</v>
      </c>
      <c r="F405" s="55" t="s">
        <v>1286</v>
      </c>
      <c r="G405" s="56" t="s">
        <v>1282</v>
      </c>
      <c r="H405" s="59" t="s">
        <v>25</v>
      </c>
      <c r="I405" s="57">
        <v>1</v>
      </c>
      <c r="J405" s="57">
        <v>1</v>
      </c>
      <c r="K405" s="141">
        <f>800</f>
        <v>800</v>
      </c>
      <c r="L405" s="141">
        <f t="shared" si="68"/>
        <v>800</v>
      </c>
      <c r="M405" s="65" t="s">
        <v>1133</v>
      </c>
      <c r="N405" s="69" t="s">
        <v>27</v>
      </c>
      <c r="O405" s="69">
        <v>200</v>
      </c>
      <c r="P405" s="168">
        <f t="shared" si="69"/>
        <v>80</v>
      </c>
      <c r="Q405" s="68" t="s">
        <v>28</v>
      </c>
      <c r="R405" s="68">
        <v>2000</v>
      </c>
      <c r="S405" s="141">
        <f t="shared" si="70"/>
        <v>0.4</v>
      </c>
      <c r="T405" s="185" t="str">
        <f t="shared" si="71"/>
        <v>20mm 橙色通用螺口管盖：货号（7061）：AMC20o，外旋无垫圈橙色，200个/袋,10袋/箱；80元/袋</v>
      </c>
      <c r="U405" s="222"/>
      <c r="V405" s="223"/>
      <c r="W405" s="223"/>
      <c r="X405" s="224"/>
      <c r="Y405" s="163"/>
      <c r="Z405" s="73" t="s">
        <v>1287</v>
      </c>
      <c r="AA405" s="141" t="s">
        <v>4588</v>
      </c>
      <c r="AB405" s="141" t="s">
        <v>4592</v>
      </c>
      <c r="AC405" s="141" t="s">
        <v>4589</v>
      </c>
      <c r="AD405" s="186" t="s">
        <v>4597</v>
      </c>
      <c r="AE405" s="186" t="s">
        <v>4594</v>
      </c>
      <c r="AF405" s="186" t="s">
        <v>4595</v>
      </c>
      <c r="AG405" s="186" t="s">
        <v>4596</v>
      </c>
    </row>
    <row r="406" spans="1:33" ht="30" customHeight="1">
      <c r="A406" s="290"/>
      <c r="B406" s="290"/>
      <c r="C406" s="58" t="s">
        <v>1288</v>
      </c>
      <c r="D406" s="54">
        <v>7059</v>
      </c>
      <c r="E406" s="55" t="s">
        <v>1289</v>
      </c>
      <c r="F406" s="55" t="s">
        <v>1290</v>
      </c>
      <c r="G406" s="56" t="s">
        <v>1282</v>
      </c>
      <c r="H406" s="59" t="s">
        <v>25</v>
      </c>
      <c r="I406" s="57">
        <v>1</v>
      </c>
      <c r="J406" s="57">
        <v>1</v>
      </c>
      <c r="K406" s="141">
        <f>800</f>
        <v>800</v>
      </c>
      <c r="L406" s="141">
        <f t="shared" si="68"/>
        <v>800</v>
      </c>
      <c r="M406" s="65" t="s">
        <v>1133</v>
      </c>
      <c r="N406" s="69" t="s">
        <v>27</v>
      </c>
      <c r="O406" s="69">
        <v>200</v>
      </c>
      <c r="P406" s="168">
        <f t="shared" si="69"/>
        <v>80</v>
      </c>
      <c r="Q406" s="68" t="s">
        <v>28</v>
      </c>
      <c r="R406" s="68">
        <v>2000</v>
      </c>
      <c r="S406" s="141">
        <f t="shared" si="70"/>
        <v>0.4</v>
      </c>
      <c r="T406" s="185" t="str">
        <f t="shared" si="71"/>
        <v>20mm 蓝色通用螺口管盖：货号（7059）：AMC20BS，灭菌外旋无垫圈蓝色，200个/袋,10袋/箱；80元/袋</v>
      </c>
      <c r="U406" s="222"/>
      <c r="V406" s="223"/>
      <c r="W406" s="223"/>
      <c r="X406" s="224"/>
      <c r="Y406" s="163"/>
      <c r="Z406" s="73" t="s">
        <v>1291</v>
      </c>
      <c r="AA406" s="141" t="s">
        <v>4588</v>
      </c>
      <c r="AB406" s="141" t="s">
        <v>4592</v>
      </c>
      <c r="AC406" s="141" t="s">
        <v>4589</v>
      </c>
      <c r="AD406" s="186" t="s">
        <v>4597</v>
      </c>
      <c r="AE406" s="186" t="s">
        <v>4594</v>
      </c>
      <c r="AF406" s="186" t="s">
        <v>4595</v>
      </c>
      <c r="AG406" s="186" t="s">
        <v>4596</v>
      </c>
    </row>
    <row r="407" spans="1:33" ht="30" customHeight="1">
      <c r="A407" s="290"/>
      <c r="B407" s="290"/>
      <c r="C407" s="58" t="s">
        <v>1288</v>
      </c>
      <c r="D407" s="54">
        <v>7051</v>
      </c>
      <c r="E407" s="55" t="s">
        <v>1292</v>
      </c>
      <c r="F407" s="55" t="s">
        <v>1293</v>
      </c>
      <c r="G407" s="56" t="s">
        <v>1282</v>
      </c>
      <c r="H407" s="59" t="s">
        <v>25</v>
      </c>
      <c r="I407" s="57">
        <v>1</v>
      </c>
      <c r="J407" s="57">
        <v>1</v>
      </c>
      <c r="K407" s="141">
        <f>800</f>
        <v>800</v>
      </c>
      <c r="L407" s="141">
        <f t="shared" si="68"/>
        <v>800</v>
      </c>
      <c r="M407" s="65" t="s">
        <v>1133</v>
      </c>
      <c r="N407" s="69" t="s">
        <v>27</v>
      </c>
      <c r="O407" s="69">
        <v>200</v>
      </c>
      <c r="P407" s="168">
        <f t="shared" si="69"/>
        <v>80</v>
      </c>
      <c r="Q407" s="68" t="s">
        <v>28</v>
      </c>
      <c r="R407" s="68">
        <v>2000</v>
      </c>
      <c r="S407" s="141">
        <f t="shared" si="70"/>
        <v>0.4</v>
      </c>
      <c r="T407" s="185" t="str">
        <f t="shared" si="71"/>
        <v>20mm 蓝色通用螺口管盖：货号（7051）：AMC20B，外旋无垫圈蓝色，200个/袋,10袋/箱；80元/袋</v>
      </c>
      <c r="U407" s="222"/>
      <c r="V407" s="223"/>
      <c r="W407" s="223"/>
      <c r="X407" s="224"/>
      <c r="Y407" s="163"/>
      <c r="Z407" s="73" t="s">
        <v>1294</v>
      </c>
      <c r="AA407" s="141" t="s">
        <v>4588</v>
      </c>
      <c r="AB407" s="141" t="s">
        <v>4592</v>
      </c>
      <c r="AC407" s="141" t="s">
        <v>4589</v>
      </c>
      <c r="AD407" s="186" t="s">
        <v>4597</v>
      </c>
      <c r="AE407" s="186" t="s">
        <v>4594</v>
      </c>
      <c r="AF407" s="186" t="s">
        <v>4595</v>
      </c>
      <c r="AG407" s="186" t="s">
        <v>4596</v>
      </c>
    </row>
    <row r="408" spans="1:33" ht="30" customHeight="1">
      <c r="A408" s="290"/>
      <c r="B408" s="290"/>
      <c r="C408" s="58" t="s">
        <v>1295</v>
      </c>
      <c r="D408" s="54">
        <v>7089</v>
      </c>
      <c r="E408" s="55" t="s">
        <v>1296</v>
      </c>
      <c r="F408" s="55" t="s">
        <v>1298</v>
      </c>
      <c r="G408" s="56" t="s">
        <v>1297</v>
      </c>
      <c r="H408" s="59" t="s">
        <v>25</v>
      </c>
      <c r="I408" s="57">
        <v>1</v>
      </c>
      <c r="J408" s="57">
        <v>1</v>
      </c>
      <c r="K408" s="141">
        <f>384</f>
        <v>384</v>
      </c>
      <c r="L408" s="141">
        <f t="shared" si="68"/>
        <v>384</v>
      </c>
      <c r="M408" s="65" t="s">
        <v>1133</v>
      </c>
      <c r="N408" s="69" t="s">
        <v>27</v>
      </c>
      <c r="O408" s="69">
        <v>100</v>
      </c>
      <c r="P408" s="168">
        <f t="shared" si="69"/>
        <v>48</v>
      </c>
      <c r="Q408" s="68" t="s">
        <v>28</v>
      </c>
      <c r="R408" s="68">
        <v>800</v>
      </c>
      <c r="S408" s="141">
        <f t="shared" si="70"/>
        <v>0.48</v>
      </c>
      <c r="T408" s="185" t="str">
        <f t="shared" si="71"/>
        <v>25mL 红色通用螺口管盖：货号（7089）：AMC25RS，灭菌外旋无垫圈红色，100个/袋,8袋/箱；48元/袋</v>
      </c>
      <c r="U408" s="222"/>
      <c r="V408" s="223"/>
      <c r="W408" s="223"/>
      <c r="X408" s="224"/>
      <c r="Y408" s="163"/>
      <c r="Z408" s="73" t="s">
        <v>1299</v>
      </c>
      <c r="AA408" s="141" t="s">
        <v>4588</v>
      </c>
      <c r="AB408" s="141" t="s">
        <v>4592</v>
      </c>
      <c r="AC408" s="141" t="s">
        <v>4589</v>
      </c>
      <c r="AD408" s="186" t="s">
        <v>4597</v>
      </c>
      <c r="AE408" s="186" t="s">
        <v>4594</v>
      </c>
      <c r="AF408" s="186" t="s">
        <v>4595</v>
      </c>
      <c r="AG408" s="186" t="s">
        <v>4596</v>
      </c>
    </row>
    <row r="409" spans="1:33" ht="30" customHeight="1">
      <c r="A409" s="290"/>
      <c r="B409" s="290"/>
      <c r="C409" s="58" t="s">
        <v>1295</v>
      </c>
      <c r="D409" s="54">
        <v>7081</v>
      </c>
      <c r="E409" s="55" t="s">
        <v>1300</v>
      </c>
      <c r="F409" s="55" t="s">
        <v>1301</v>
      </c>
      <c r="G409" s="56" t="s">
        <v>1297</v>
      </c>
      <c r="H409" s="59" t="s">
        <v>25</v>
      </c>
      <c r="I409" s="57">
        <v>1</v>
      </c>
      <c r="J409" s="57">
        <v>1</v>
      </c>
      <c r="K409" s="141">
        <f>352</f>
        <v>352</v>
      </c>
      <c r="L409" s="141">
        <f t="shared" si="68"/>
        <v>352</v>
      </c>
      <c r="M409" s="65" t="s">
        <v>1133</v>
      </c>
      <c r="N409" s="69" t="s">
        <v>27</v>
      </c>
      <c r="O409" s="69">
        <v>100</v>
      </c>
      <c r="P409" s="168">
        <f t="shared" si="69"/>
        <v>44</v>
      </c>
      <c r="Q409" s="68" t="s">
        <v>28</v>
      </c>
      <c r="R409" s="68">
        <v>800</v>
      </c>
      <c r="S409" s="141">
        <f t="shared" si="70"/>
        <v>0.44</v>
      </c>
      <c r="T409" s="185" t="str">
        <f t="shared" si="71"/>
        <v>25mL 红色通用螺口管盖：货号（7081）：AMC25R，外旋无垫圈红色，100个/袋,8袋/箱；44元/袋</v>
      </c>
      <c r="U409" s="222"/>
      <c r="V409" s="223"/>
      <c r="W409" s="223"/>
      <c r="X409" s="224"/>
      <c r="Y409" s="163"/>
      <c r="Z409" s="73" t="s">
        <v>1302</v>
      </c>
      <c r="AA409" s="141" t="s">
        <v>4588</v>
      </c>
      <c r="AB409" s="141" t="s">
        <v>4592</v>
      </c>
      <c r="AC409" s="141" t="s">
        <v>4589</v>
      </c>
      <c r="AD409" s="186" t="s">
        <v>4597</v>
      </c>
      <c r="AE409" s="186" t="s">
        <v>4594</v>
      </c>
      <c r="AF409" s="186" t="s">
        <v>4595</v>
      </c>
      <c r="AG409" s="186" t="s">
        <v>4596</v>
      </c>
    </row>
    <row r="410" spans="1:33" ht="30" customHeight="1">
      <c r="A410" s="290"/>
      <c r="B410" s="290"/>
      <c r="C410" s="58" t="s">
        <v>1303</v>
      </c>
      <c r="D410" s="61">
        <v>7201</v>
      </c>
      <c r="E410" s="55" t="s">
        <v>1304</v>
      </c>
      <c r="F410" s="55" t="s">
        <v>1243</v>
      </c>
      <c r="G410" s="56" t="s">
        <v>1198</v>
      </c>
      <c r="H410" s="59" t="s">
        <v>25</v>
      </c>
      <c r="I410" s="57">
        <v>1</v>
      </c>
      <c r="J410" s="57">
        <v>1</v>
      </c>
      <c r="K410" s="141">
        <f>2200</f>
        <v>2200</v>
      </c>
      <c r="L410" s="141">
        <f t="shared" si="68"/>
        <v>2200</v>
      </c>
      <c r="M410" s="65">
        <v>500</v>
      </c>
      <c r="N410" s="69" t="s">
        <v>27</v>
      </c>
      <c r="O410" s="69">
        <v>500</v>
      </c>
      <c r="P410" s="168">
        <f t="shared" si="69"/>
        <v>220</v>
      </c>
      <c r="Q410" s="68" t="s">
        <v>28</v>
      </c>
      <c r="R410" s="68">
        <v>5000</v>
      </c>
      <c r="S410" s="141">
        <f t="shared" si="70"/>
        <v>0.44</v>
      </c>
      <c r="T410" s="185" t="str">
        <f t="shared" si="71"/>
        <v>0.5mL 螺口管管身：货号（7201）：AMT500TS，灭菌透明，500个/袋,10袋/箱；220元/袋</v>
      </c>
      <c r="U410" s="222"/>
      <c r="V410" s="223"/>
      <c r="W410" s="223"/>
      <c r="X410" s="224"/>
      <c r="Y410" s="163"/>
      <c r="Z410" s="73" t="s">
        <v>1305</v>
      </c>
      <c r="AA410" s="141" t="s">
        <v>4588</v>
      </c>
      <c r="AB410" s="141" t="s">
        <v>4592</v>
      </c>
      <c r="AC410" s="141" t="s">
        <v>4589</v>
      </c>
      <c r="AD410" s="186" t="s">
        <v>4597</v>
      </c>
      <c r="AE410" s="186" t="s">
        <v>4594</v>
      </c>
      <c r="AF410" s="186" t="s">
        <v>4595</v>
      </c>
      <c r="AG410" s="186" t="s">
        <v>4596</v>
      </c>
    </row>
    <row r="411" spans="1:33" ht="30" customHeight="1">
      <c r="A411" s="290"/>
      <c r="B411" s="290"/>
      <c r="C411" s="58" t="s">
        <v>1303</v>
      </c>
      <c r="D411" s="61">
        <v>7101</v>
      </c>
      <c r="E411" s="55" t="s">
        <v>1306</v>
      </c>
      <c r="F411" s="55" t="s">
        <v>1239</v>
      </c>
      <c r="G411" s="56" t="s">
        <v>1198</v>
      </c>
      <c r="H411" s="59" t="s">
        <v>25</v>
      </c>
      <c r="I411" s="57">
        <v>1</v>
      </c>
      <c r="J411" s="57">
        <v>1</v>
      </c>
      <c r="K411" s="141">
        <f>2000</f>
        <v>2000</v>
      </c>
      <c r="L411" s="141">
        <f t="shared" si="68"/>
        <v>2000</v>
      </c>
      <c r="M411" s="65">
        <v>500</v>
      </c>
      <c r="N411" s="69" t="s">
        <v>27</v>
      </c>
      <c r="O411" s="69">
        <v>500</v>
      </c>
      <c r="P411" s="168">
        <f t="shared" si="69"/>
        <v>200</v>
      </c>
      <c r="Q411" s="68" t="s">
        <v>28</v>
      </c>
      <c r="R411" s="68">
        <v>5000</v>
      </c>
      <c r="S411" s="141">
        <f t="shared" si="70"/>
        <v>0.4</v>
      </c>
      <c r="T411" s="185" t="str">
        <f t="shared" si="71"/>
        <v>0.5mL 螺口管管身：货号（7101）：AMT500T，透明，500个/袋,10袋/箱；200元/袋</v>
      </c>
      <c r="U411" s="222"/>
      <c r="V411" s="223"/>
      <c r="W411" s="223"/>
      <c r="X411" s="224"/>
      <c r="Y411" s="163"/>
      <c r="Z411" s="73" t="s">
        <v>1307</v>
      </c>
      <c r="AA411" s="141" t="s">
        <v>4588</v>
      </c>
      <c r="AB411" s="141" t="s">
        <v>4592</v>
      </c>
      <c r="AC411" s="141" t="s">
        <v>4589</v>
      </c>
      <c r="AD411" s="186" t="s">
        <v>4597</v>
      </c>
      <c r="AE411" s="186" t="s">
        <v>4594</v>
      </c>
      <c r="AF411" s="186" t="s">
        <v>4595</v>
      </c>
      <c r="AG411" s="186" t="s">
        <v>4596</v>
      </c>
    </row>
    <row r="412" spans="1:33" ht="30" customHeight="1">
      <c r="A412" s="290"/>
      <c r="B412" s="290"/>
      <c r="C412" s="58" t="s">
        <v>1308</v>
      </c>
      <c r="D412" s="61">
        <v>7202</v>
      </c>
      <c r="E412" s="55" t="s">
        <v>1309</v>
      </c>
      <c r="F412" s="55" t="s">
        <v>1243</v>
      </c>
      <c r="G412" s="56" t="s">
        <v>1198</v>
      </c>
      <c r="H412" s="59" t="s">
        <v>25</v>
      </c>
      <c r="I412" s="57">
        <v>1</v>
      </c>
      <c r="J412" s="57">
        <v>1</v>
      </c>
      <c r="K412" s="141">
        <f>2200</f>
        <v>2200</v>
      </c>
      <c r="L412" s="141">
        <f t="shared" si="68"/>
        <v>2200</v>
      </c>
      <c r="M412" s="65">
        <v>1500</v>
      </c>
      <c r="N412" s="69" t="s">
        <v>27</v>
      </c>
      <c r="O412" s="69">
        <v>500</v>
      </c>
      <c r="P412" s="168">
        <f t="shared" si="69"/>
        <v>220</v>
      </c>
      <c r="Q412" s="68" t="s">
        <v>28</v>
      </c>
      <c r="R412" s="68">
        <v>5000</v>
      </c>
      <c r="S412" s="141">
        <f t="shared" si="70"/>
        <v>0.44</v>
      </c>
      <c r="T412" s="185" t="str">
        <f t="shared" si="71"/>
        <v>1.5mL 螺口管管身：货号（7202）：AMT1500TS，灭菌透明，500个/袋,10袋/箱；220元/袋</v>
      </c>
      <c r="U412" s="222"/>
      <c r="V412" s="223"/>
      <c r="W412" s="223"/>
      <c r="X412" s="224"/>
      <c r="Y412" s="163"/>
      <c r="Z412" s="73" t="s">
        <v>1310</v>
      </c>
      <c r="AA412" s="141" t="s">
        <v>4588</v>
      </c>
      <c r="AB412" s="141" t="s">
        <v>4592</v>
      </c>
      <c r="AC412" s="141" t="s">
        <v>4589</v>
      </c>
      <c r="AD412" s="186" t="s">
        <v>4597</v>
      </c>
      <c r="AE412" s="186" t="s">
        <v>4594</v>
      </c>
      <c r="AF412" s="186" t="s">
        <v>4595</v>
      </c>
      <c r="AG412" s="186" t="s">
        <v>4596</v>
      </c>
    </row>
    <row r="413" spans="1:33" ht="30" customHeight="1">
      <c r="A413" s="290"/>
      <c r="B413" s="290"/>
      <c r="C413" s="58" t="s">
        <v>1308</v>
      </c>
      <c r="D413" s="61">
        <v>7102</v>
      </c>
      <c r="E413" s="55" t="s">
        <v>1311</v>
      </c>
      <c r="F413" s="55" t="s">
        <v>1239</v>
      </c>
      <c r="G413" s="56" t="s">
        <v>1198</v>
      </c>
      <c r="H413" s="59" t="s">
        <v>25</v>
      </c>
      <c r="I413" s="57">
        <v>1</v>
      </c>
      <c r="J413" s="57">
        <v>1</v>
      </c>
      <c r="K413" s="141">
        <f>2080</f>
        <v>2080</v>
      </c>
      <c r="L413" s="141">
        <f t="shared" si="68"/>
        <v>2080</v>
      </c>
      <c r="M413" s="65">
        <v>1500</v>
      </c>
      <c r="N413" s="69" t="s">
        <v>27</v>
      </c>
      <c r="O413" s="69">
        <v>500</v>
      </c>
      <c r="P413" s="168">
        <f t="shared" si="69"/>
        <v>208</v>
      </c>
      <c r="Q413" s="68" t="s">
        <v>28</v>
      </c>
      <c r="R413" s="68">
        <v>5000</v>
      </c>
      <c r="S413" s="141">
        <f t="shared" si="70"/>
        <v>0.41599999999999998</v>
      </c>
      <c r="T413" s="185" t="str">
        <f t="shared" si="71"/>
        <v>1.5mL 螺口管管身：货号（7102）：AMT1500T，透明，500个/袋,10袋/箱；208元/袋</v>
      </c>
      <c r="U413" s="222"/>
      <c r="V413" s="223"/>
      <c r="W413" s="223"/>
      <c r="X413" s="224"/>
      <c r="Y413" s="163"/>
      <c r="Z413" s="73" t="s">
        <v>1312</v>
      </c>
      <c r="AA413" s="141" t="s">
        <v>4588</v>
      </c>
      <c r="AB413" s="141" t="s">
        <v>4592</v>
      </c>
      <c r="AC413" s="141" t="s">
        <v>4589</v>
      </c>
      <c r="AD413" s="186" t="s">
        <v>4597</v>
      </c>
      <c r="AE413" s="186" t="s">
        <v>4594</v>
      </c>
      <c r="AF413" s="186" t="s">
        <v>4595</v>
      </c>
      <c r="AG413" s="186" t="s">
        <v>4596</v>
      </c>
    </row>
    <row r="414" spans="1:33" ht="30" customHeight="1">
      <c r="A414" s="290"/>
      <c r="B414" s="290"/>
      <c r="C414" s="58" t="s">
        <v>1313</v>
      </c>
      <c r="D414" s="61">
        <v>7231</v>
      </c>
      <c r="E414" s="55" t="s">
        <v>1314</v>
      </c>
      <c r="F414" s="55" t="s">
        <v>1268</v>
      </c>
      <c r="G414" s="56" t="s">
        <v>1198</v>
      </c>
      <c r="H414" s="59" t="s">
        <v>25</v>
      </c>
      <c r="I414" s="57">
        <v>1</v>
      </c>
      <c r="J414" s="57">
        <v>1</v>
      </c>
      <c r="K414" s="141">
        <f>2280</f>
        <v>2280</v>
      </c>
      <c r="L414" s="141">
        <f t="shared" si="68"/>
        <v>2280</v>
      </c>
      <c r="M414" s="65">
        <v>1500</v>
      </c>
      <c r="N414" s="69" t="s">
        <v>27</v>
      </c>
      <c r="O414" s="69">
        <v>500</v>
      </c>
      <c r="P414" s="168">
        <f t="shared" si="69"/>
        <v>228</v>
      </c>
      <c r="Q414" s="68" t="s">
        <v>28</v>
      </c>
      <c r="R414" s="68">
        <v>5000</v>
      </c>
      <c r="S414" s="141">
        <f t="shared" si="70"/>
        <v>0.45600000000000002</v>
      </c>
      <c r="T414" s="185" t="str">
        <f t="shared" si="71"/>
        <v>1.5mL 棕色螺口管管身：货号（7231）：AMT1500CS，灭菌棕色，500个/袋,10袋/箱；228元/袋</v>
      </c>
      <c r="U414" s="222"/>
      <c r="V414" s="223"/>
      <c r="W414" s="223"/>
      <c r="X414" s="224"/>
      <c r="Y414" s="163"/>
      <c r="Z414" s="73" t="s">
        <v>1315</v>
      </c>
      <c r="AA414" s="141" t="s">
        <v>4588</v>
      </c>
      <c r="AB414" s="141" t="s">
        <v>4592</v>
      </c>
      <c r="AC414" s="141" t="s">
        <v>4589</v>
      </c>
      <c r="AD414" s="186" t="s">
        <v>4597</v>
      </c>
      <c r="AE414" s="186" t="s">
        <v>4594</v>
      </c>
      <c r="AF414" s="186" t="s">
        <v>4595</v>
      </c>
      <c r="AG414" s="186" t="s">
        <v>4596</v>
      </c>
    </row>
    <row r="415" spans="1:33" ht="30" customHeight="1">
      <c r="A415" s="290"/>
      <c r="B415" s="290"/>
      <c r="C415" s="58" t="s">
        <v>1313</v>
      </c>
      <c r="D415" s="61">
        <v>7131</v>
      </c>
      <c r="E415" s="55" t="s">
        <v>1316</v>
      </c>
      <c r="F415" s="55" t="s">
        <v>1271</v>
      </c>
      <c r="G415" s="56" t="s">
        <v>1198</v>
      </c>
      <c r="H415" s="59" t="s">
        <v>25</v>
      </c>
      <c r="I415" s="57">
        <v>1</v>
      </c>
      <c r="J415" s="57">
        <v>1</v>
      </c>
      <c r="K415" s="141">
        <f>2080</f>
        <v>2080</v>
      </c>
      <c r="L415" s="141">
        <f t="shared" si="68"/>
        <v>2080</v>
      </c>
      <c r="M415" s="65">
        <v>1500</v>
      </c>
      <c r="N415" s="69" t="s">
        <v>27</v>
      </c>
      <c r="O415" s="69">
        <v>500</v>
      </c>
      <c r="P415" s="168">
        <f t="shared" si="69"/>
        <v>208</v>
      </c>
      <c r="Q415" s="68" t="s">
        <v>28</v>
      </c>
      <c r="R415" s="68">
        <v>5000</v>
      </c>
      <c r="S415" s="141">
        <f t="shared" si="70"/>
        <v>0.41599999999999998</v>
      </c>
      <c r="T415" s="185" t="str">
        <f t="shared" si="71"/>
        <v>1.5mL 棕色螺口管管身：货号（7131）：AMT1500C，棕色，500个/袋,10袋/箱；208元/袋</v>
      </c>
      <c r="U415" s="222"/>
      <c r="V415" s="223"/>
      <c r="W415" s="223"/>
      <c r="X415" s="224"/>
      <c r="Y415" s="163"/>
      <c r="Z415" s="73" t="s">
        <v>1317</v>
      </c>
      <c r="AA415" s="141" t="s">
        <v>4588</v>
      </c>
      <c r="AB415" s="141" t="s">
        <v>4592</v>
      </c>
      <c r="AC415" s="141" t="s">
        <v>4589</v>
      </c>
      <c r="AD415" s="186" t="s">
        <v>4597</v>
      </c>
      <c r="AE415" s="186" t="s">
        <v>4594</v>
      </c>
      <c r="AF415" s="186" t="s">
        <v>4595</v>
      </c>
      <c r="AG415" s="186" t="s">
        <v>4596</v>
      </c>
    </row>
    <row r="416" spans="1:33" ht="30" customHeight="1">
      <c r="A416" s="290"/>
      <c r="B416" s="290"/>
      <c r="C416" s="58" t="s">
        <v>1318</v>
      </c>
      <c r="D416" s="61">
        <v>7203</v>
      </c>
      <c r="E416" s="55" t="s">
        <v>1319</v>
      </c>
      <c r="F416" s="55" t="s">
        <v>1243</v>
      </c>
      <c r="G416" s="56" t="s">
        <v>1198</v>
      </c>
      <c r="H416" s="59" t="s">
        <v>25</v>
      </c>
      <c r="I416" s="57">
        <v>1</v>
      </c>
      <c r="J416" s="57">
        <v>1</v>
      </c>
      <c r="K416" s="141">
        <f>2280</f>
        <v>2280</v>
      </c>
      <c r="L416" s="141">
        <f t="shared" si="68"/>
        <v>2280</v>
      </c>
      <c r="M416" s="65">
        <v>2000</v>
      </c>
      <c r="N416" s="69" t="s">
        <v>27</v>
      </c>
      <c r="O416" s="69">
        <v>500</v>
      </c>
      <c r="P416" s="168">
        <f t="shared" si="69"/>
        <v>228</v>
      </c>
      <c r="Q416" s="68" t="s">
        <v>28</v>
      </c>
      <c r="R416" s="68">
        <v>5000</v>
      </c>
      <c r="S416" s="141">
        <f t="shared" si="70"/>
        <v>0.45600000000000002</v>
      </c>
      <c r="T416" s="185" t="str">
        <f t="shared" si="71"/>
        <v>2.0mL 螺口管管身：货号（7203）：AMT2TS，灭菌透明，500个/袋,10袋/箱；228元/袋</v>
      </c>
      <c r="U416" s="222"/>
      <c r="V416" s="223"/>
      <c r="W416" s="223"/>
      <c r="X416" s="224"/>
      <c r="Y416" s="163"/>
      <c r="Z416" s="73" t="s">
        <v>1320</v>
      </c>
      <c r="AA416" s="141" t="s">
        <v>4588</v>
      </c>
      <c r="AB416" s="141" t="s">
        <v>4592</v>
      </c>
      <c r="AC416" s="141" t="s">
        <v>4589</v>
      </c>
      <c r="AD416" s="186" t="s">
        <v>4597</v>
      </c>
      <c r="AE416" s="186" t="s">
        <v>4594</v>
      </c>
      <c r="AF416" s="186" t="s">
        <v>4595</v>
      </c>
      <c r="AG416" s="186" t="s">
        <v>4596</v>
      </c>
    </row>
    <row r="417" spans="1:33" ht="30" customHeight="1">
      <c r="A417" s="290"/>
      <c r="B417" s="290"/>
      <c r="C417" s="58" t="s">
        <v>1318</v>
      </c>
      <c r="D417" s="61">
        <v>7103</v>
      </c>
      <c r="E417" s="55" t="s">
        <v>1321</v>
      </c>
      <c r="F417" s="55" t="s">
        <v>1239</v>
      </c>
      <c r="G417" s="56" t="s">
        <v>1198</v>
      </c>
      <c r="H417" s="59" t="s">
        <v>25</v>
      </c>
      <c r="I417" s="57">
        <v>1</v>
      </c>
      <c r="J417" s="57">
        <v>1</v>
      </c>
      <c r="K417" s="141">
        <f>2080</f>
        <v>2080</v>
      </c>
      <c r="L417" s="141">
        <f t="shared" si="68"/>
        <v>2080</v>
      </c>
      <c r="M417" s="65">
        <v>2000</v>
      </c>
      <c r="N417" s="69" t="s">
        <v>27</v>
      </c>
      <c r="O417" s="69">
        <v>500</v>
      </c>
      <c r="P417" s="168">
        <f t="shared" si="69"/>
        <v>208</v>
      </c>
      <c r="Q417" s="68" t="s">
        <v>28</v>
      </c>
      <c r="R417" s="68">
        <v>5000</v>
      </c>
      <c r="S417" s="141">
        <f t="shared" si="70"/>
        <v>0.41599999999999998</v>
      </c>
      <c r="T417" s="185" t="str">
        <f t="shared" si="71"/>
        <v>2.0mL 螺口管管身：货号（7103）：AMT2T，透明，500个/袋,10袋/箱；208元/袋</v>
      </c>
      <c r="U417" s="222"/>
      <c r="V417" s="223"/>
      <c r="W417" s="223"/>
      <c r="X417" s="224"/>
      <c r="Y417" s="163"/>
      <c r="Z417" s="73" t="s">
        <v>1322</v>
      </c>
      <c r="AA417" s="141" t="s">
        <v>4588</v>
      </c>
      <c r="AB417" s="141" t="s">
        <v>4592</v>
      </c>
      <c r="AC417" s="141" t="s">
        <v>4589</v>
      </c>
      <c r="AD417" s="186" t="s">
        <v>4597</v>
      </c>
      <c r="AE417" s="186" t="s">
        <v>4594</v>
      </c>
      <c r="AF417" s="186" t="s">
        <v>4595</v>
      </c>
      <c r="AG417" s="186" t="s">
        <v>4596</v>
      </c>
    </row>
    <row r="418" spans="1:33" ht="30" customHeight="1">
      <c r="A418" s="290"/>
      <c r="B418" s="290"/>
      <c r="C418" s="58" t="s">
        <v>1323</v>
      </c>
      <c r="D418" s="61">
        <v>7233</v>
      </c>
      <c r="E418" s="55" t="s">
        <v>1324</v>
      </c>
      <c r="F418" s="55" t="s">
        <v>1268</v>
      </c>
      <c r="G418" s="56" t="s">
        <v>1198</v>
      </c>
      <c r="H418" s="59" t="s">
        <v>25</v>
      </c>
      <c r="I418" s="57">
        <v>1</v>
      </c>
      <c r="J418" s="57">
        <v>1</v>
      </c>
      <c r="K418" s="141">
        <f>2280</f>
        <v>2280</v>
      </c>
      <c r="L418" s="141">
        <f t="shared" si="68"/>
        <v>2280</v>
      </c>
      <c r="M418" s="65">
        <v>2000</v>
      </c>
      <c r="N418" s="69" t="s">
        <v>27</v>
      </c>
      <c r="O418" s="69">
        <v>500</v>
      </c>
      <c r="P418" s="168">
        <f t="shared" si="69"/>
        <v>228</v>
      </c>
      <c r="Q418" s="68" t="s">
        <v>28</v>
      </c>
      <c r="R418" s="68">
        <v>5000</v>
      </c>
      <c r="S418" s="141">
        <f t="shared" si="70"/>
        <v>0.45600000000000002</v>
      </c>
      <c r="T418" s="185" t="str">
        <f t="shared" si="71"/>
        <v>2.0mL 棕色螺口管管身：货号（7233）：AMT2CS，灭菌棕色，500个/袋,10袋/箱；228元/袋</v>
      </c>
      <c r="U418" s="222"/>
      <c r="V418" s="223"/>
      <c r="W418" s="223"/>
      <c r="X418" s="224"/>
      <c r="Y418" s="163"/>
      <c r="Z418" s="73" t="s">
        <v>1325</v>
      </c>
      <c r="AA418" s="141" t="s">
        <v>4588</v>
      </c>
      <c r="AB418" s="141" t="s">
        <v>4592</v>
      </c>
      <c r="AC418" s="141" t="s">
        <v>4589</v>
      </c>
      <c r="AD418" s="186" t="s">
        <v>4597</v>
      </c>
      <c r="AE418" s="186" t="s">
        <v>4594</v>
      </c>
      <c r="AF418" s="186" t="s">
        <v>4595</v>
      </c>
      <c r="AG418" s="186" t="s">
        <v>4596</v>
      </c>
    </row>
    <row r="419" spans="1:33" ht="30" customHeight="1">
      <c r="A419" s="290"/>
      <c r="B419" s="290"/>
      <c r="C419" s="58" t="s">
        <v>1323</v>
      </c>
      <c r="D419" s="61">
        <v>7133</v>
      </c>
      <c r="E419" s="55" t="s">
        <v>1326</v>
      </c>
      <c r="F419" s="55" t="s">
        <v>1271</v>
      </c>
      <c r="G419" s="56" t="s">
        <v>1198</v>
      </c>
      <c r="H419" s="59" t="s">
        <v>25</v>
      </c>
      <c r="I419" s="57">
        <v>1</v>
      </c>
      <c r="J419" s="57">
        <v>1</v>
      </c>
      <c r="K419" s="141">
        <f>2080</f>
        <v>2080</v>
      </c>
      <c r="L419" s="141">
        <f t="shared" si="68"/>
        <v>2080</v>
      </c>
      <c r="M419" s="65">
        <v>2000</v>
      </c>
      <c r="N419" s="69" t="s">
        <v>27</v>
      </c>
      <c r="O419" s="69">
        <v>500</v>
      </c>
      <c r="P419" s="168">
        <f t="shared" si="69"/>
        <v>208</v>
      </c>
      <c r="Q419" s="68" t="s">
        <v>28</v>
      </c>
      <c r="R419" s="68">
        <v>5000</v>
      </c>
      <c r="S419" s="141">
        <f t="shared" si="70"/>
        <v>0.41599999999999998</v>
      </c>
      <c r="T419" s="185" t="str">
        <f t="shared" si="71"/>
        <v>2.0mL 棕色螺口管管身：货号（7133）：AMT2C，棕色，500个/袋,10袋/箱；208元/袋</v>
      </c>
      <c r="U419" s="222"/>
      <c r="V419" s="223"/>
      <c r="W419" s="223"/>
      <c r="X419" s="224"/>
      <c r="Y419" s="163"/>
      <c r="Z419" s="73" t="s">
        <v>1327</v>
      </c>
      <c r="AA419" s="141" t="s">
        <v>4588</v>
      </c>
      <c r="AB419" s="141" t="s">
        <v>4592</v>
      </c>
      <c r="AC419" s="141" t="s">
        <v>4589</v>
      </c>
      <c r="AD419" s="186" t="s">
        <v>4597</v>
      </c>
      <c r="AE419" s="186" t="s">
        <v>4594</v>
      </c>
      <c r="AF419" s="186" t="s">
        <v>4595</v>
      </c>
      <c r="AG419" s="186" t="s">
        <v>4596</v>
      </c>
    </row>
    <row r="420" spans="1:33" ht="30" customHeight="1">
      <c r="A420" s="290"/>
      <c r="B420" s="290"/>
      <c r="C420" s="58" t="s">
        <v>1328</v>
      </c>
      <c r="D420" s="54">
        <v>7204</v>
      </c>
      <c r="E420" s="55" t="s">
        <v>1329</v>
      </c>
      <c r="F420" s="55" t="s">
        <v>1243</v>
      </c>
      <c r="G420" s="56" t="s">
        <v>1282</v>
      </c>
      <c r="H420" s="59" t="s">
        <v>25</v>
      </c>
      <c r="I420" s="57">
        <v>1</v>
      </c>
      <c r="J420" s="57">
        <v>1</v>
      </c>
      <c r="K420" s="141">
        <f>960</f>
        <v>960</v>
      </c>
      <c r="L420" s="141">
        <f t="shared" si="68"/>
        <v>960</v>
      </c>
      <c r="M420" s="65">
        <v>5000</v>
      </c>
      <c r="N420" s="69" t="s">
        <v>27</v>
      </c>
      <c r="O420" s="69">
        <v>200</v>
      </c>
      <c r="P420" s="168">
        <f t="shared" si="69"/>
        <v>96</v>
      </c>
      <c r="Q420" s="68" t="s">
        <v>28</v>
      </c>
      <c r="R420" s="68">
        <v>2000</v>
      </c>
      <c r="S420" s="141">
        <f t="shared" si="70"/>
        <v>0.48</v>
      </c>
      <c r="T420" s="185" t="str">
        <f t="shared" si="71"/>
        <v>5mL 螺口管管身：货号（7204）：AMT5TS，灭菌透明，200个/袋,10袋/箱；96元/袋</v>
      </c>
      <c r="U420" s="222"/>
      <c r="V420" s="223"/>
      <c r="W420" s="223"/>
      <c r="X420" s="224"/>
      <c r="Y420" s="163"/>
      <c r="Z420" s="73" t="s">
        <v>1330</v>
      </c>
      <c r="AA420" s="141" t="s">
        <v>4588</v>
      </c>
      <c r="AB420" s="141" t="s">
        <v>4592</v>
      </c>
      <c r="AC420" s="141" t="s">
        <v>4589</v>
      </c>
      <c r="AD420" s="186" t="s">
        <v>4597</v>
      </c>
      <c r="AE420" s="186" t="s">
        <v>4594</v>
      </c>
      <c r="AF420" s="186" t="s">
        <v>4595</v>
      </c>
      <c r="AG420" s="186" t="s">
        <v>4596</v>
      </c>
    </row>
    <row r="421" spans="1:33" ht="30" customHeight="1">
      <c r="A421" s="290"/>
      <c r="B421" s="290"/>
      <c r="C421" s="58" t="s">
        <v>1328</v>
      </c>
      <c r="D421" s="54">
        <v>7207</v>
      </c>
      <c r="E421" s="55" t="s">
        <v>1331</v>
      </c>
      <c r="F421" s="55" t="s">
        <v>1239</v>
      </c>
      <c r="G421" s="56" t="s">
        <v>1282</v>
      </c>
      <c r="H421" s="59" t="s">
        <v>25</v>
      </c>
      <c r="I421" s="57">
        <v>1</v>
      </c>
      <c r="J421" s="57">
        <v>1</v>
      </c>
      <c r="K421" s="141">
        <f>880</f>
        <v>880</v>
      </c>
      <c r="L421" s="141">
        <f t="shared" si="68"/>
        <v>880</v>
      </c>
      <c r="M421" s="65">
        <v>5000</v>
      </c>
      <c r="N421" s="69" t="s">
        <v>27</v>
      </c>
      <c r="O421" s="69">
        <v>200</v>
      </c>
      <c r="P421" s="168">
        <f t="shared" si="69"/>
        <v>88</v>
      </c>
      <c r="Q421" s="68" t="s">
        <v>28</v>
      </c>
      <c r="R421" s="68">
        <v>2000</v>
      </c>
      <c r="S421" s="141">
        <f t="shared" si="70"/>
        <v>0.44</v>
      </c>
      <c r="T421" s="185" t="str">
        <f t="shared" si="71"/>
        <v>5mL 螺口管管身：货号（7207）：AMT5T，透明，200个/袋,10袋/箱；88元/袋</v>
      </c>
      <c r="U421" s="222"/>
      <c r="V421" s="223"/>
      <c r="W421" s="223"/>
      <c r="X421" s="224"/>
      <c r="Y421" s="163"/>
      <c r="Z421" s="73" t="s">
        <v>1332</v>
      </c>
      <c r="AA421" s="141" t="s">
        <v>4588</v>
      </c>
      <c r="AB421" s="141" t="s">
        <v>4592</v>
      </c>
      <c r="AC421" s="141" t="s">
        <v>4589</v>
      </c>
      <c r="AD421" s="186" t="s">
        <v>4597</v>
      </c>
      <c r="AE421" s="186" t="s">
        <v>4594</v>
      </c>
      <c r="AF421" s="186" t="s">
        <v>4595</v>
      </c>
      <c r="AG421" s="186" t="s">
        <v>4596</v>
      </c>
    </row>
    <row r="422" spans="1:33" ht="30" customHeight="1">
      <c r="A422" s="290"/>
      <c r="B422" s="290"/>
      <c r="C422" s="58" t="s">
        <v>1333</v>
      </c>
      <c r="D422" s="54">
        <v>7205</v>
      </c>
      <c r="E422" s="55" t="s">
        <v>1334</v>
      </c>
      <c r="F422" s="55" t="s">
        <v>1243</v>
      </c>
      <c r="G422" s="56" t="s">
        <v>1282</v>
      </c>
      <c r="H422" s="59" t="s">
        <v>25</v>
      </c>
      <c r="I422" s="57">
        <v>1</v>
      </c>
      <c r="J422" s="57">
        <v>1</v>
      </c>
      <c r="K422" s="141">
        <f>1200</f>
        <v>1200</v>
      </c>
      <c r="L422" s="141">
        <f t="shared" si="68"/>
        <v>1200</v>
      </c>
      <c r="M422" s="65">
        <v>10000</v>
      </c>
      <c r="N422" s="69" t="s">
        <v>27</v>
      </c>
      <c r="O422" s="69">
        <v>200</v>
      </c>
      <c r="P422" s="168">
        <f t="shared" si="69"/>
        <v>120</v>
      </c>
      <c r="Q422" s="68" t="s">
        <v>28</v>
      </c>
      <c r="R422" s="68">
        <v>2000</v>
      </c>
      <c r="S422" s="141">
        <f t="shared" si="70"/>
        <v>0.6</v>
      </c>
      <c r="T422" s="185" t="str">
        <f t="shared" si="71"/>
        <v>10mL 螺口管管身：货号（7205）：AMT10TS，灭菌透明，200个/袋,10袋/箱；120元/袋</v>
      </c>
      <c r="U422" s="222"/>
      <c r="V422" s="223"/>
      <c r="W422" s="223"/>
      <c r="X422" s="224"/>
      <c r="Y422" s="163"/>
      <c r="Z422" s="73" t="s">
        <v>1335</v>
      </c>
      <c r="AA422" s="141" t="s">
        <v>4588</v>
      </c>
      <c r="AB422" s="141" t="s">
        <v>4592</v>
      </c>
      <c r="AC422" s="141" t="s">
        <v>4589</v>
      </c>
      <c r="AD422" s="186" t="s">
        <v>4597</v>
      </c>
      <c r="AE422" s="186" t="s">
        <v>4594</v>
      </c>
      <c r="AF422" s="186" t="s">
        <v>4595</v>
      </c>
      <c r="AG422" s="186" t="s">
        <v>4596</v>
      </c>
    </row>
    <row r="423" spans="1:33" ht="30" customHeight="1">
      <c r="A423" s="290"/>
      <c r="B423" s="290"/>
      <c r="C423" s="58" t="s">
        <v>1333</v>
      </c>
      <c r="D423" s="54">
        <v>7208</v>
      </c>
      <c r="E423" s="55" t="s">
        <v>1336</v>
      </c>
      <c r="F423" s="55" t="s">
        <v>1239</v>
      </c>
      <c r="G423" s="56" t="s">
        <v>1282</v>
      </c>
      <c r="H423" s="59" t="s">
        <v>25</v>
      </c>
      <c r="I423" s="57">
        <v>1</v>
      </c>
      <c r="J423" s="57">
        <v>1</v>
      </c>
      <c r="K423" s="141">
        <f>1120</f>
        <v>1120</v>
      </c>
      <c r="L423" s="141">
        <f t="shared" si="68"/>
        <v>1120</v>
      </c>
      <c r="M423" s="65">
        <v>10000</v>
      </c>
      <c r="N423" s="69" t="s">
        <v>27</v>
      </c>
      <c r="O423" s="69">
        <v>200</v>
      </c>
      <c r="P423" s="168">
        <f t="shared" si="69"/>
        <v>112.00000000000001</v>
      </c>
      <c r="Q423" s="68" t="s">
        <v>28</v>
      </c>
      <c r="R423" s="68">
        <v>2000</v>
      </c>
      <c r="S423" s="141">
        <f t="shared" si="70"/>
        <v>0.56000000000000005</v>
      </c>
      <c r="T423" s="185" t="str">
        <f t="shared" si="71"/>
        <v>10mL 螺口管管身：货号（7208）：AMT10T，透明，200个/袋,10袋/箱；112元/袋</v>
      </c>
      <c r="U423" s="222"/>
      <c r="V423" s="223"/>
      <c r="W423" s="223"/>
      <c r="X423" s="224"/>
      <c r="Y423" s="163"/>
      <c r="Z423" s="73" t="s">
        <v>1337</v>
      </c>
      <c r="AA423" s="141" t="s">
        <v>4588</v>
      </c>
      <c r="AB423" s="141" t="s">
        <v>4592</v>
      </c>
      <c r="AC423" s="141" t="s">
        <v>4589</v>
      </c>
      <c r="AD423" s="186" t="s">
        <v>4597</v>
      </c>
      <c r="AE423" s="186" t="s">
        <v>4594</v>
      </c>
      <c r="AF423" s="186" t="s">
        <v>4595</v>
      </c>
      <c r="AG423" s="186" t="s">
        <v>4596</v>
      </c>
    </row>
    <row r="424" spans="1:33" ht="30" customHeight="1">
      <c r="A424" s="290"/>
      <c r="B424" s="290"/>
      <c r="C424" s="58" t="s">
        <v>1338</v>
      </c>
      <c r="D424" s="54">
        <v>7206</v>
      </c>
      <c r="E424" s="55" t="s">
        <v>1339</v>
      </c>
      <c r="F424" s="55" t="s">
        <v>1243</v>
      </c>
      <c r="G424" s="56" t="s">
        <v>1297</v>
      </c>
      <c r="H424" s="59" t="s">
        <v>25</v>
      </c>
      <c r="I424" s="57">
        <v>1</v>
      </c>
      <c r="J424" s="57">
        <v>1</v>
      </c>
      <c r="K424" s="141">
        <f>640</f>
        <v>640</v>
      </c>
      <c r="L424" s="141">
        <f t="shared" si="68"/>
        <v>640</v>
      </c>
      <c r="M424" s="65">
        <v>25000</v>
      </c>
      <c r="N424" s="69" t="s">
        <v>27</v>
      </c>
      <c r="O424" s="69">
        <v>100</v>
      </c>
      <c r="P424" s="168">
        <f t="shared" si="69"/>
        <v>80</v>
      </c>
      <c r="Q424" s="68" t="s">
        <v>28</v>
      </c>
      <c r="R424" s="68">
        <v>800</v>
      </c>
      <c r="S424" s="141">
        <f t="shared" si="70"/>
        <v>0.8</v>
      </c>
      <c r="T424" s="185" t="str">
        <f t="shared" si="71"/>
        <v>25mL 螺口管管身：货号（7206）：AMT25TS，灭菌透明，100个/袋,8袋/箱；80元/袋</v>
      </c>
      <c r="U424" s="222"/>
      <c r="V424" s="223"/>
      <c r="W424" s="223"/>
      <c r="X424" s="224"/>
      <c r="Y424" s="163"/>
      <c r="Z424" s="73" t="s">
        <v>1340</v>
      </c>
      <c r="AA424" s="141" t="s">
        <v>4588</v>
      </c>
      <c r="AB424" s="141" t="s">
        <v>4592</v>
      </c>
      <c r="AC424" s="141" t="s">
        <v>4589</v>
      </c>
      <c r="AD424" s="186" t="s">
        <v>4597</v>
      </c>
      <c r="AE424" s="186" t="s">
        <v>4594</v>
      </c>
      <c r="AF424" s="186" t="s">
        <v>4595</v>
      </c>
      <c r="AG424" s="186" t="s">
        <v>4596</v>
      </c>
    </row>
    <row r="425" spans="1:33" ht="30" customHeight="1">
      <c r="A425" s="290"/>
      <c r="B425" s="303"/>
      <c r="C425" s="58" t="s">
        <v>1338</v>
      </c>
      <c r="D425" s="54">
        <v>7209</v>
      </c>
      <c r="E425" s="55" t="s">
        <v>1341</v>
      </c>
      <c r="F425" s="55" t="s">
        <v>1239</v>
      </c>
      <c r="G425" s="56" t="s">
        <v>1297</v>
      </c>
      <c r="H425" s="59" t="s">
        <v>25</v>
      </c>
      <c r="I425" s="57">
        <v>1</v>
      </c>
      <c r="J425" s="57">
        <v>1</v>
      </c>
      <c r="K425" s="141">
        <f>608</f>
        <v>608</v>
      </c>
      <c r="L425" s="141">
        <f t="shared" si="68"/>
        <v>608</v>
      </c>
      <c r="M425" s="65">
        <v>25000</v>
      </c>
      <c r="N425" s="69" t="s">
        <v>27</v>
      </c>
      <c r="O425" s="69">
        <v>100</v>
      </c>
      <c r="P425" s="168">
        <f t="shared" si="69"/>
        <v>76</v>
      </c>
      <c r="Q425" s="68" t="s">
        <v>28</v>
      </c>
      <c r="R425" s="68">
        <v>800</v>
      </c>
      <c r="S425" s="141">
        <f t="shared" si="70"/>
        <v>0.76</v>
      </c>
      <c r="T425" s="185" t="str">
        <f t="shared" si="71"/>
        <v>25mL 螺口管管身：货号（7209）：AMT25T，透明，100个/袋,8袋/箱；76元/袋</v>
      </c>
      <c r="U425" s="222"/>
      <c r="V425" s="223"/>
      <c r="W425" s="223"/>
      <c r="X425" s="224"/>
      <c r="Y425" s="163"/>
      <c r="Z425" s="73" t="s">
        <v>1342</v>
      </c>
      <c r="AA425" s="141" t="s">
        <v>4588</v>
      </c>
      <c r="AB425" s="141" t="s">
        <v>4592</v>
      </c>
      <c r="AC425" s="141" t="s">
        <v>4589</v>
      </c>
      <c r="AD425" s="186" t="s">
        <v>4597</v>
      </c>
      <c r="AE425" s="186" t="s">
        <v>4594</v>
      </c>
      <c r="AF425" s="186" t="s">
        <v>4595</v>
      </c>
      <c r="AG425" s="186" t="s">
        <v>4596</v>
      </c>
    </row>
    <row r="426" spans="1:33" ht="30" customHeight="1">
      <c r="A426" s="291" t="s">
        <v>1343</v>
      </c>
      <c r="B426" s="304" t="s">
        <v>1236</v>
      </c>
      <c r="C426" s="58" t="s">
        <v>1344</v>
      </c>
      <c r="D426" s="54">
        <v>7300</v>
      </c>
      <c r="E426" s="55" t="s">
        <v>1345</v>
      </c>
      <c r="F426" s="55" t="s">
        <v>1347</v>
      </c>
      <c r="G426" s="56" t="s">
        <v>4623</v>
      </c>
      <c r="H426" s="59" t="s">
        <v>25</v>
      </c>
      <c r="I426" s="57">
        <v>1</v>
      </c>
      <c r="J426" s="57">
        <v>1</v>
      </c>
      <c r="K426" s="141">
        <f>5000</f>
        <v>5000</v>
      </c>
      <c r="L426" s="141">
        <f t="shared" si="68"/>
        <v>5000</v>
      </c>
      <c r="M426" s="65">
        <v>500</v>
      </c>
      <c r="N426" s="69" t="s">
        <v>27</v>
      </c>
      <c r="O426" s="69">
        <v>500</v>
      </c>
      <c r="P426" s="168">
        <f t="shared" si="69"/>
        <v>500</v>
      </c>
      <c r="Q426" s="68" t="s">
        <v>1165</v>
      </c>
      <c r="R426" s="68">
        <v>5000</v>
      </c>
      <c r="S426" s="141">
        <f t="shared" si="70"/>
        <v>1</v>
      </c>
      <c r="T426" s="185" t="str">
        <f t="shared" si="71"/>
        <v>0.5mL螺口管（带透明管盖）：货号（7300）：AMA500T，透明管带透明管盖，500套/袋，10袋/箱；500元/袋</v>
      </c>
      <c r="U426" s="222"/>
      <c r="V426" s="223"/>
      <c r="W426" s="223"/>
      <c r="X426" s="224"/>
      <c r="Y426" s="163"/>
      <c r="Z426" s="73" t="s">
        <v>1348</v>
      </c>
      <c r="AA426" s="141" t="s">
        <v>4588</v>
      </c>
      <c r="AB426" s="141" t="s">
        <v>4592</v>
      </c>
      <c r="AC426" s="141" t="s">
        <v>4589</v>
      </c>
      <c r="AD426" s="186" t="s">
        <v>4597</v>
      </c>
      <c r="AE426" s="186" t="s">
        <v>4594</v>
      </c>
      <c r="AF426" s="186" t="s">
        <v>4595</v>
      </c>
      <c r="AG426" s="186" t="s">
        <v>4596</v>
      </c>
    </row>
    <row r="427" spans="1:33" ht="30" customHeight="1">
      <c r="A427" s="291" t="str">
        <f t="shared" ref="A427:A443" si="72">A426</f>
        <v>螺口管（带管盖）</v>
      </c>
      <c r="B427" s="305"/>
      <c r="C427" s="58" t="s">
        <v>1349</v>
      </c>
      <c r="D427" s="54">
        <v>7310</v>
      </c>
      <c r="E427" s="55" t="s">
        <v>1350</v>
      </c>
      <c r="F427" s="55" t="s">
        <v>1351</v>
      </c>
      <c r="G427" s="56" t="s">
        <v>1346</v>
      </c>
      <c r="H427" s="59" t="s">
        <v>25</v>
      </c>
      <c r="I427" s="57">
        <v>1</v>
      </c>
      <c r="J427" s="57">
        <v>1</v>
      </c>
      <c r="K427" s="141">
        <f>5000</f>
        <v>5000</v>
      </c>
      <c r="L427" s="141">
        <f t="shared" si="68"/>
        <v>5000</v>
      </c>
      <c r="M427" s="65">
        <v>500</v>
      </c>
      <c r="N427" s="69" t="s">
        <v>27</v>
      </c>
      <c r="O427" s="69">
        <v>500</v>
      </c>
      <c r="P427" s="168">
        <f t="shared" si="69"/>
        <v>500</v>
      </c>
      <c r="Q427" s="68" t="s">
        <v>1165</v>
      </c>
      <c r="R427" s="68">
        <v>5000</v>
      </c>
      <c r="S427" s="141">
        <f t="shared" si="70"/>
        <v>1</v>
      </c>
      <c r="T427" s="185" t="str">
        <f t="shared" si="71"/>
        <v>0.5mL螺口管（带黄色管盖）：货号（7310）：AMA500Y，透明管带黄色管盖，500套/袋，10袋/箱；500元/袋</v>
      </c>
      <c r="U427" s="222"/>
      <c r="V427" s="223"/>
      <c r="W427" s="223"/>
      <c r="X427" s="224"/>
      <c r="Y427" s="163"/>
      <c r="Z427" s="73" t="s">
        <v>1352</v>
      </c>
      <c r="AA427" s="141" t="s">
        <v>4588</v>
      </c>
      <c r="AB427" s="141" t="s">
        <v>4592</v>
      </c>
      <c r="AC427" s="141" t="s">
        <v>4589</v>
      </c>
      <c r="AD427" s="186" t="s">
        <v>4597</v>
      </c>
      <c r="AE427" s="186" t="s">
        <v>4594</v>
      </c>
      <c r="AF427" s="186" t="s">
        <v>4595</v>
      </c>
      <c r="AG427" s="186" t="s">
        <v>4596</v>
      </c>
    </row>
    <row r="428" spans="1:33" ht="30" customHeight="1">
      <c r="A428" s="291" t="str">
        <f t="shared" si="72"/>
        <v>螺口管（带管盖）</v>
      </c>
      <c r="B428" s="305"/>
      <c r="C428" s="58" t="s">
        <v>1353</v>
      </c>
      <c r="D428" s="54">
        <v>7350</v>
      </c>
      <c r="E428" s="55" t="s">
        <v>1354</v>
      </c>
      <c r="F428" s="55" t="s">
        <v>1355</v>
      </c>
      <c r="G428" s="56" t="s">
        <v>1346</v>
      </c>
      <c r="H428" s="59" t="s">
        <v>25</v>
      </c>
      <c r="I428" s="57">
        <v>1</v>
      </c>
      <c r="J428" s="57">
        <v>1</v>
      </c>
      <c r="K428" s="141">
        <f>5000</f>
        <v>5000</v>
      </c>
      <c r="L428" s="141">
        <f t="shared" si="68"/>
        <v>5000</v>
      </c>
      <c r="M428" s="65">
        <v>500</v>
      </c>
      <c r="N428" s="69" t="s">
        <v>27</v>
      </c>
      <c r="O428" s="69">
        <v>500</v>
      </c>
      <c r="P428" s="168">
        <f t="shared" si="69"/>
        <v>500</v>
      </c>
      <c r="Q428" s="68" t="s">
        <v>1165</v>
      </c>
      <c r="R428" s="68">
        <v>5000</v>
      </c>
      <c r="S428" s="141">
        <f t="shared" si="70"/>
        <v>1</v>
      </c>
      <c r="T428" s="185" t="str">
        <f t="shared" si="71"/>
        <v>0.5mL螺口管（带蓝色管盖）：货号（7350）：AMA500B，透明管带蓝色管盖，500套/袋，10袋/箱；500元/袋</v>
      </c>
      <c r="U428" s="222"/>
      <c r="V428" s="223"/>
      <c r="W428" s="223"/>
      <c r="X428" s="224"/>
      <c r="Y428" s="163"/>
      <c r="Z428" s="73" t="s">
        <v>1356</v>
      </c>
      <c r="AA428" s="141" t="s">
        <v>4588</v>
      </c>
      <c r="AB428" s="141" t="s">
        <v>4592</v>
      </c>
      <c r="AC428" s="141" t="s">
        <v>4589</v>
      </c>
      <c r="AD428" s="186" t="s">
        <v>4597</v>
      </c>
      <c r="AE428" s="186" t="s">
        <v>4594</v>
      </c>
      <c r="AF428" s="186" t="s">
        <v>4595</v>
      </c>
      <c r="AG428" s="186" t="s">
        <v>4596</v>
      </c>
    </row>
    <row r="429" spans="1:33" ht="30" customHeight="1">
      <c r="A429" s="291" t="str">
        <f t="shared" si="72"/>
        <v>螺口管（带管盖）</v>
      </c>
      <c r="B429" s="305"/>
      <c r="C429" s="58" t="s">
        <v>1357</v>
      </c>
      <c r="D429" s="54">
        <v>7340</v>
      </c>
      <c r="E429" s="55" t="s">
        <v>1358</v>
      </c>
      <c r="F429" s="55" t="s">
        <v>1359</v>
      </c>
      <c r="G429" s="56" t="s">
        <v>1346</v>
      </c>
      <c r="H429" s="59" t="s">
        <v>25</v>
      </c>
      <c r="I429" s="57">
        <v>1</v>
      </c>
      <c r="J429" s="57">
        <v>1</v>
      </c>
      <c r="K429" s="141">
        <f>5000</f>
        <v>5000</v>
      </c>
      <c r="L429" s="141">
        <f t="shared" si="68"/>
        <v>5000</v>
      </c>
      <c r="M429" s="65">
        <v>500</v>
      </c>
      <c r="N429" s="69" t="s">
        <v>27</v>
      </c>
      <c r="O429" s="69">
        <v>500</v>
      </c>
      <c r="P429" s="168">
        <f t="shared" si="69"/>
        <v>500</v>
      </c>
      <c r="Q429" s="68" t="s">
        <v>1165</v>
      </c>
      <c r="R429" s="68">
        <v>5000</v>
      </c>
      <c r="S429" s="141">
        <f t="shared" si="70"/>
        <v>1</v>
      </c>
      <c r="T429" s="185" t="str">
        <f t="shared" si="71"/>
        <v>0.5mL螺口管（带红色管盖）：货号（7340）：AMA500R，透明管带红色管盖，500套/袋，10袋/箱；500元/袋</v>
      </c>
      <c r="U429" s="222"/>
      <c r="V429" s="223"/>
      <c r="W429" s="223"/>
      <c r="X429" s="224"/>
      <c r="Y429" s="163"/>
      <c r="Z429" s="73" t="s">
        <v>1360</v>
      </c>
      <c r="AA429" s="141" t="s">
        <v>4588</v>
      </c>
      <c r="AB429" s="141" t="s">
        <v>4592</v>
      </c>
      <c r="AC429" s="141" t="s">
        <v>4589</v>
      </c>
      <c r="AD429" s="186" t="s">
        <v>4597</v>
      </c>
      <c r="AE429" s="186" t="s">
        <v>4594</v>
      </c>
      <c r="AF429" s="186" t="s">
        <v>4595</v>
      </c>
      <c r="AG429" s="186" t="s">
        <v>4596</v>
      </c>
    </row>
    <row r="430" spans="1:33" ht="30" customHeight="1">
      <c r="A430" s="291" t="str">
        <f t="shared" si="72"/>
        <v>螺口管（带管盖）</v>
      </c>
      <c r="B430" s="305"/>
      <c r="C430" s="58" t="s">
        <v>1361</v>
      </c>
      <c r="D430" s="54">
        <v>7320</v>
      </c>
      <c r="E430" s="55" t="s">
        <v>1362</v>
      </c>
      <c r="F430" s="55" t="s">
        <v>1363</v>
      </c>
      <c r="G430" s="56" t="s">
        <v>1346</v>
      </c>
      <c r="H430" s="59" t="s">
        <v>25</v>
      </c>
      <c r="I430" s="57">
        <v>1</v>
      </c>
      <c r="J430" s="57">
        <v>1</v>
      </c>
      <c r="K430" s="141">
        <f>5000</f>
        <v>5000</v>
      </c>
      <c r="L430" s="141">
        <f t="shared" si="68"/>
        <v>5000</v>
      </c>
      <c r="M430" s="65">
        <v>500</v>
      </c>
      <c r="N430" s="69" t="s">
        <v>27</v>
      </c>
      <c r="O430" s="69">
        <v>500</v>
      </c>
      <c r="P430" s="168">
        <f t="shared" si="69"/>
        <v>500</v>
      </c>
      <c r="Q430" s="68" t="s">
        <v>1165</v>
      </c>
      <c r="R430" s="68">
        <v>5000</v>
      </c>
      <c r="S430" s="141">
        <f t="shared" si="70"/>
        <v>1</v>
      </c>
      <c r="T430" s="185" t="str">
        <f t="shared" si="71"/>
        <v>0.5mL螺口管（带绿色管盖）：货号（7320）：AMA500G，透明管带绿色管盖，500套/袋，10袋/箱；500元/袋</v>
      </c>
      <c r="U430" s="222"/>
      <c r="V430" s="223"/>
      <c r="W430" s="223"/>
      <c r="X430" s="224"/>
      <c r="Y430" s="163"/>
      <c r="Z430" s="73" t="s">
        <v>1364</v>
      </c>
      <c r="AA430" s="141" t="s">
        <v>4588</v>
      </c>
      <c r="AB430" s="141" t="s">
        <v>4592</v>
      </c>
      <c r="AC430" s="141" t="s">
        <v>4589</v>
      </c>
      <c r="AD430" s="186" t="s">
        <v>4597</v>
      </c>
      <c r="AE430" s="186" t="s">
        <v>4594</v>
      </c>
      <c r="AF430" s="186" t="s">
        <v>4595</v>
      </c>
      <c r="AG430" s="186" t="s">
        <v>4596</v>
      </c>
    </row>
    <row r="431" spans="1:33" ht="30" customHeight="1">
      <c r="A431" s="291" t="str">
        <f t="shared" si="72"/>
        <v>螺口管（带管盖）</v>
      </c>
      <c r="B431" s="305"/>
      <c r="C431" s="58" t="s">
        <v>1365</v>
      </c>
      <c r="D431" s="54">
        <v>7333</v>
      </c>
      <c r="E431" s="55" t="s">
        <v>1366</v>
      </c>
      <c r="F431" s="55" t="s">
        <v>1367</v>
      </c>
      <c r="G431" s="56" t="s">
        <v>1346</v>
      </c>
      <c r="H431" s="59" t="s">
        <v>25</v>
      </c>
      <c r="I431" s="57">
        <v>1</v>
      </c>
      <c r="J431" s="57">
        <v>1</v>
      </c>
      <c r="K431" s="141">
        <f>5000</f>
        <v>5000</v>
      </c>
      <c r="L431" s="141">
        <f t="shared" si="68"/>
        <v>5000</v>
      </c>
      <c r="M431" s="65">
        <v>500</v>
      </c>
      <c r="N431" s="69" t="s">
        <v>27</v>
      </c>
      <c r="O431" s="69">
        <v>500</v>
      </c>
      <c r="P431" s="168">
        <f t="shared" si="69"/>
        <v>500</v>
      </c>
      <c r="Q431" s="68" t="s">
        <v>1165</v>
      </c>
      <c r="R431" s="68">
        <v>5000</v>
      </c>
      <c r="S431" s="141">
        <f t="shared" si="70"/>
        <v>1</v>
      </c>
      <c r="T431" s="185" t="str">
        <f t="shared" si="71"/>
        <v>0.5mL棕色螺口管（带棕色管盖）：货号（7333）：AMA500C，棕色管带棕色管盖，500套/袋，10袋/箱；500元/袋</v>
      </c>
      <c r="U431" s="222"/>
      <c r="V431" s="223"/>
      <c r="W431" s="223"/>
      <c r="X431" s="224"/>
      <c r="Y431" s="163"/>
      <c r="Z431" s="73" t="s">
        <v>1368</v>
      </c>
      <c r="AA431" s="141" t="s">
        <v>4588</v>
      </c>
      <c r="AB431" s="141" t="s">
        <v>4592</v>
      </c>
      <c r="AC431" s="141" t="s">
        <v>4589</v>
      </c>
      <c r="AD431" s="186" t="s">
        <v>4597</v>
      </c>
      <c r="AE431" s="186" t="s">
        <v>4594</v>
      </c>
      <c r="AF431" s="186" t="s">
        <v>4595</v>
      </c>
      <c r="AG431" s="186" t="s">
        <v>4596</v>
      </c>
    </row>
    <row r="432" spans="1:33" ht="30" customHeight="1">
      <c r="A432" s="291" t="str">
        <f t="shared" si="72"/>
        <v>螺口管（带管盖）</v>
      </c>
      <c r="B432" s="305"/>
      <c r="C432" s="58" t="s">
        <v>1369</v>
      </c>
      <c r="D432" s="54">
        <v>7400</v>
      </c>
      <c r="E432" s="55" t="s">
        <v>1370</v>
      </c>
      <c r="F432" s="55" t="s">
        <v>1363</v>
      </c>
      <c r="G432" s="56" t="s">
        <v>1346</v>
      </c>
      <c r="H432" s="59" t="s">
        <v>25</v>
      </c>
      <c r="I432" s="57">
        <v>1</v>
      </c>
      <c r="J432" s="57">
        <v>1</v>
      </c>
      <c r="K432" s="141">
        <f>5000</f>
        <v>5000</v>
      </c>
      <c r="L432" s="141">
        <f t="shared" si="68"/>
        <v>5000</v>
      </c>
      <c r="M432" s="65">
        <v>1500</v>
      </c>
      <c r="N432" s="69" t="s">
        <v>27</v>
      </c>
      <c r="O432" s="69">
        <v>500</v>
      </c>
      <c r="P432" s="168">
        <f t="shared" si="69"/>
        <v>500</v>
      </c>
      <c r="Q432" s="68" t="s">
        <v>1165</v>
      </c>
      <c r="R432" s="68">
        <v>5000</v>
      </c>
      <c r="S432" s="141">
        <f t="shared" si="70"/>
        <v>1</v>
      </c>
      <c r="T432" s="185" t="str">
        <f t="shared" si="71"/>
        <v>1.5mL螺口管（带透明管盖）：货号（7400）：AMA1500T，透明管带绿色管盖，500套/袋，10袋/箱；500元/袋</v>
      </c>
      <c r="U432" s="222"/>
      <c r="V432" s="223"/>
      <c r="W432" s="223"/>
      <c r="X432" s="224"/>
      <c r="Y432" s="163"/>
      <c r="Z432" s="73" t="s">
        <v>1371</v>
      </c>
      <c r="AA432" s="141" t="s">
        <v>4588</v>
      </c>
      <c r="AB432" s="141" t="s">
        <v>4592</v>
      </c>
      <c r="AC432" s="141" t="s">
        <v>4589</v>
      </c>
      <c r="AD432" s="186" t="s">
        <v>4597</v>
      </c>
      <c r="AE432" s="186" t="s">
        <v>4594</v>
      </c>
      <c r="AF432" s="186" t="s">
        <v>4595</v>
      </c>
      <c r="AG432" s="186" t="s">
        <v>4596</v>
      </c>
    </row>
    <row r="433" spans="1:33" ht="30" customHeight="1">
      <c r="A433" s="291" t="str">
        <f t="shared" si="72"/>
        <v>螺口管（带管盖）</v>
      </c>
      <c r="B433" s="305"/>
      <c r="C433" s="58" t="s">
        <v>1372</v>
      </c>
      <c r="D433" s="54">
        <v>7410</v>
      </c>
      <c r="E433" s="55" t="s">
        <v>1373</v>
      </c>
      <c r="F433" s="55" t="s">
        <v>1351</v>
      </c>
      <c r="G433" s="56" t="s">
        <v>1346</v>
      </c>
      <c r="H433" s="59" t="s">
        <v>25</v>
      </c>
      <c r="I433" s="57">
        <v>1</v>
      </c>
      <c r="J433" s="57">
        <v>1</v>
      </c>
      <c r="K433" s="141">
        <f>5000</f>
        <v>5000</v>
      </c>
      <c r="L433" s="141">
        <f t="shared" si="68"/>
        <v>5000</v>
      </c>
      <c r="M433" s="65">
        <v>1500</v>
      </c>
      <c r="N433" s="69" t="s">
        <v>27</v>
      </c>
      <c r="O433" s="69">
        <v>500</v>
      </c>
      <c r="P433" s="168">
        <f t="shared" si="69"/>
        <v>500</v>
      </c>
      <c r="Q433" s="68" t="s">
        <v>1165</v>
      </c>
      <c r="R433" s="68">
        <v>5000</v>
      </c>
      <c r="S433" s="141">
        <f t="shared" si="70"/>
        <v>1</v>
      </c>
      <c r="T433" s="185" t="str">
        <f t="shared" si="71"/>
        <v>1.5mL螺口管（带黄色管盖）：货号（7410）：AMA1500Y，透明管带黄色管盖，500套/袋，10袋/箱；500元/袋</v>
      </c>
      <c r="U433" s="222"/>
      <c r="V433" s="223"/>
      <c r="W433" s="223"/>
      <c r="X433" s="224"/>
      <c r="Y433" s="163"/>
      <c r="Z433" s="73" t="s">
        <v>1374</v>
      </c>
      <c r="AA433" s="141" t="s">
        <v>4588</v>
      </c>
      <c r="AB433" s="141" t="s">
        <v>4592</v>
      </c>
      <c r="AC433" s="141" t="s">
        <v>4589</v>
      </c>
      <c r="AD433" s="186" t="s">
        <v>4597</v>
      </c>
      <c r="AE433" s="186" t="s">
        <v>4594</v>
      </c>
      <c r="AF433" s="186" t="s">
        <v>4595</v>
      </c>
      <c r="AG433" s="186" t="s">
        <v>4596</v>
      </c>
    </row>
    <row r="434" spans="1:33" ht="30" customHeight="1">
      <c r="A434" s="291" t="str">
        <f t="shared" si="72"/>
        <v>螺口管（带管盖）</v>
      </c>
      <c r="B434" s="305"/>
      <c r="C434" s="58" t="s">
        <v>1375</v>
      </c>
      <c r="D434" s="54">
        <v>7450</v>
      </c>
      <c r="E434" s="55" t="s">
        <v>1376</v>
      </c>
      <c r="F434" s="55" t="s">
        <v>1355</v>
      </c>
      <c r="G434" s="56" t="s">
        <v>1346</v>
      </c>
      <c r="H434" s="59" t="s">
        <v>25</v>
      </c>
      <c r="I434" s="57">
        <v>1</v>
      </c>
      <c r="J434" s="57">
        <v>1</v>
      </c>
      <c r="K434" s="141">
        <f>5000</f>
        <v>5000</v>
      </c>
      <c r="L434" s="141">
        <f t="shared" si="68"/>
        <v>5000</v>
      </c>
      <c r="M434" s="65">
        <v>1500</v>
      </c>
      <c r="N434" s="69" t="s">
        <v>27</v>
      </c>
      <c r="O434" s="69">
        <v>500</v>
      </c>
      <c r="P434" s="168">
        <f t="shared" si="69"/>
        <v>500</v>
      </c>
      <c r="Q434" s="68" t="s">
        <v>1165</v>
      </c>
      <c r="R434" s="68">
        <v>5000</v>
      </c>
      <c r="S434" s="141">
        <f t="shared" si="70"/>
        <v>1</v>
      </c>
      <c r="T434" s="185" t="str">
        <f t="shared" si="71"/>
        <v>1.5mL螺口管（带蓝色管盖）：货号（7450）：AMA1500B，透明管带蓝色管盖，500套/袋，10袋/箱；500元/袋</v>
      </c>
      <c r="U434" s="222"/>
      <c r="V434" s="223"/>
      <c r="W434" s="223"/>
      <c r="X434" s="224"/>
      <c r="Y434" s="163"/>
      <c r="Z434" s="73" t="s">
        <v>1377</v>
      </c>
      <c r="AA434" s="141" t="s">
        <v>4588</v>
      </c>
      <c r="AB434" s="141" t="s">
        <v>4592</v>
      </c>
      <c r="AC434" s="141" t="s">
        <v>4589</v>
      </c>
      <c r="AD434" s="186" t="s">
        <v>4597</v>
      </c>
      <c r="AE434" s="186" t="s">
        <v>4594</v>
      </c>
      <c r="AF434" s="186" t="s">
        <v>4595</v>
      </c>
      <c r="AG434" s="186" t="s">
        <v>4596</v>
      </c>
    </row>
    <row r="435" spans="1:33" ht="30" customHeight="1">
      <c r="A435" s="291" t="str">
        <f t="shared" si="72"/>
        <v>螺口管（带管盖）</v>
      </c>
      <c r="B435" s="305"/>
      <c r="C435" s="58" t="s">
        <v>1378</v>
      </c>
      <c r="D435" s="54">
        <v>7440</v>
      </c>
      <c r="E435" s="55" t="s">
        <v>1379</v>
      </c>
      <c r="F435" s="55" t="s">
        <v>1359</v>
      </c>
      <c r="G435" s="56" t="s">
        <v>1346</v>
      </c>
      <c r="H435" s="59" t="s">
        <v>25</v>
      </c>
      <c r="I435" s="57">
        <v>1</v>
      </c>
      <c r="J435" s="57">
        <v>1</v>
      </c>
      <c r="K435" s="141">
        <f>5000</f>
        <v>5000</v>
      </c>
      <c r="L435" s="141">
        <f t="shared" si="68"/>
        <v>5000</v>
      </c>
      <c r="M435" s="65">
        <v>1500</v>
      </c>
      <c r="N435" s="69" t="s">
        <v>27</v>
      </c>
      <c r="O435" s="69">
        <v>500</v>
      </c>
      <c r="P435" s="168">
        <f t="shared" si="69"/>
        <v>500</v>
      </c>
      <c r="Q435" s="68" t="s">
        <v>1165</v>
      </c>
      <c r="R435" s="68">
        <v>5000</v>
      </c>
      <c r="S435" s="141">
        <f t="shared" si="70"/>
        <v>1</v>
      </c>
      <c r="T435" s="185" t="str">
        <f t="shared" si="71"/>
        <v>1.5mL螺口管（带红色管盖）：货号（7440）：AMA1500R，透明管带红色管盖，500套/袋，10袋/箱；500元/袋</v>
      </c>
      <c r="U435" s="222"/>
      <c r="V435" s="223"/>
      <c r="W435" s="223"/>
      <c r="X435" s="224"/>
      <c r="Y435" s="163"/>
      <c r="Z435" s="73" t="s">
        <v>1380</v>
      </c>
      <c r="AA435" s="141" t="s">
        <v>4588</v>
      </c>
      <c r="AB435" s="141" t="s">
        <v>4592</v>
      </c>
      <c r="AC435" s="141" t="s">
        <v>4589</v>
      </c>
      <c r="AD435" s="186" t="s">
        <v>4597</v>
      </c>
      <c r="AE435" s="186" t="s">
        <v>4594</v>
      </c>
      <c r="AF435" s="186" t="s">
        <v>4595</v>
      </c>
      <c r="AG435" s="186" t="s">
        <v>4596</v>
      </c>
    </row>
    <row r="436" spans="1:33" ht="30" customHeight="1">
      <c r="A436" s="291" t="str">
        <f t="shared" si="72"/>
        <v>螺口管（带管盖）</v>
      </c>
      <c r="B436" s="305"/>
      <c r="C436" s="58" t="s">
        <v>1381</v>
      </c>
      <c r="D436" s="54">
        <v>7420</v>
      </c>
      <c r="E436" s="55" t="s">
        <v>1382</v>
      </c>
      <c r="F436" s="55" t="s">
        <v>1363</v>
      </c>
      <c r="G436" s="56" t="s">
        <v>1346</v>
      </c>
      <c r="H436" s="59" t="s">
        <v>25</v>
      </c>
      <c r="I436" s="57">
        <v>1</v>
      </c>
      <c r="J436" s="57">
        <v>1</v>
      </c>
      <c r="K436" s="141">
        <f>5000</f>
        <v>5000</v>
      </c>
      <c r="L436" s="141">
        <f t="shared" si="68"/>
        <v>5000</v>
      </c>
      <c r="M436" s="65">
        <v>1500</v>
      </c>
      <c r="N436" s="69" t="s">
        <v>27</v>
      </c>
      <c r="O436" s="69">
        <v>500</v>
      </c>
      <c r="P436" s="168">
        <f t="shared" si="69"/>
        <v>500</v>
      </c>
      <c r="Q436" s="68" t="s">
        <v>1165</v>
      </c>
      <c r="R436" s="68">
        <v>5000</v>
      </c>
      <c r="S436" s="141">
        <f t="shared" si="70"/>
        <v>1</v>
      </c>
      <c r="T436" s="185" t="str">
        <f t="shared" si="71"/>
        <v>1.5mL螺口管（带绿色管盖）：货号（7420）：AMA1500G，透明管带绿色管盖，500套/袋，10袋/箱；500元/袋</v>
      </c>
      <c r="U436" s="222"/>
      <c r="V436" s="223"/>
      <c r="W436" s="223"/>
      <c r="X436" s="224"/>
      <c r="Y436" s="163"/>
      <c r="Z436" s="73" t="s">
        <v>1383</v>
      </c>
      <c r="AA436" s="141" t="s">
        <v>4588</v>
      </c>
      <c r="AB436" s="141" t="s">
        <v>4592</v>
      </c>
      <c r="AC436" s="141" t="s">
        <v>4589</v>
      </c>
      <c r="AD436" s="186" t="s">
        <v>4597</v>
      </c>
      <c r="AE436" s="186" t="s">
        <v>4594</v>
      </c>
      <c r="AF436" s="186" t="s">
        <v>4595</v>
      </c>
      <c r="AG436" s="186" t="s">
        <v>4596</v>
      </c>
    </row>
    <row r="437" spans="1:33" ht="30" customHeight="1">
      <c r="A437" s="291" t="str">
        <f t="shared" si="72"/>
        <v>螺口管（带管盖）</v>
      </c>
      <c r="B437" s="305"/>
      <c r="C437" s="58" t="s">
        <v>1384</v>
      </c>
      <c r="D437" s="54">
        <v>7433</v>
      </c>
      <c r="E437" s="55" t="s">
        <v>1385</v>
      </c>
      <c r="F437" s="55" t="s">
        <v>1367</v>
      </c>
      <c r="G437" s="56" t="s">
        <v>1346</v>
      </c>
      <c r="H437" s="59" t="s">
        <v>25</v>
      </c>
      <c r="I437" s="57">
        <v>1</v>
      </c>
      <c r="J437" s="57">
        <v>1</v>
      </c>
      <c r="K437" s="141">
        <f>5000</f>
        <v>5000</v>
      </c>
      <c r="L437" s="141">
        <f t="shared" si="68"/>
        <v>5000</v>
      </c>
      <c r="M437" s="65">
        <v>1500</v>
      </c>
      <c r="N437" s="69" t="s">
        <v>27</v>
      </c>
      <c r="O437" s="69">
        <v>500</v>
      </c>
      <c r="P437" s="168">
        <f t="shared" si="69"/>
        <v>500</v>
      </c>
      <c r="Q437" s="68" t="s">
        <v>1165</v>
      </c>
      <c r="R437" s="68">
        <v>5000</v>
      </c>
      <c r="S437" s="141">
        <f t="shared" si="70"/>
        <v>1</v>
      </c>
      <c r="T437" s="185" t="str">
        <f t="shared" si="71"/>
        <v>1.5mL棕色螺口管（带棕色管盖）：货号（7433）：AMA1500C，棕色管带棕色管盖，500套/袋，10袋/箱；500元/袋</v>
      </c>
      <c r="U437" s="222"/>
      <c r="V437" s="223"/>
      <c r="W437" s="223"/>
      <c r="X437" s="224"/>
      <c r="Y437" s="163"/>
      <c r="Z437" s="73" t="s">
        <v>1386</v>
      </c>
      <c r="AA437" s="141" t="s">
        <v>4588</v>
      </c>
      <c r="AB437" s="141" t="s">
        <v>4592</v>
      </c>
      <c r="AC437" s="141" t="s">
        <v>4589</v>
      </c>
      <c r="AD437" s="186" t="s">
        <v>4597</v>
      </c>
      <c r="AE437" s="186" t="s">
        <v>4594</v>
      </c>
      <c r="AF437" s="186" t="s">
        <v>4595</v>
      </c>
      <c r="AG437" s="186" t="s">
        <v>4596</v>
      </c>
    </row>
    <row r="438" spans="1:33" ht="30" customHeight="1">
      <c r="A438" s="291" t="str">
        <f t="shared" si="72"/>
        <v>螺口管（带管盖）</v>
      </c>
      <c r="B438" s="305"/>
      <c r="C438" s="58" t="s">
        <v>1387</v>
      </c>
      <c r="D438" s="54">
        <v>7500</v>
      </c>
      <c r="E438" s="55" t="s">
        <v>1388</v>
      </c>
      <c r="F438" s="55" t="s">
        <v>1347</v>
      </c>
      <c r="G438" s="56" t="s">
        <v>1346</v>
      </c>
      <c r="H438" s="59" t="s">
        <v>25</v>
      </c>
      <c r="I438" s="57">
        <v>1</v>
      </c>
      <c r="J438" s="57">
        <v>1</v>
      </c>
      <c r="K438" s="141">
        <f>5000</f>
        <v>5000</v>
      </c>
      <c r="L438" s="141">
        <f t="shared" si="68"/>
        <v>5000</v>
      </c>
      <c r="M438" s="65">
        <v>2000</v>
      </c>
      <c r="N438" s="69" t="s">
        <v>27</v>
      </c>
      <c r="O438" s="69">
        <v>500</v>
      </c>
      <c r="P438" s="168">
        <f t="shared" si="69"/>
        <v>500</v>
      </c>
      <c r="Q438" s="68" t="s">
        <v>1165</v>
      </c>
      <c r="R438" s="68">
        <v>5000</v>
      </c>
      <c r="S438" s="141">
        <f t="shared" si="70"/>
        <v>1</v>
      </c>
      <c r="T438" s="185" t="str">
        <f t="shared" si="71"/>
        <v>2.0mL螺口管（带透明管盖）：货号（7500）：AMA2T，透明管带透明管盖，500套/袋，10袋/箱；500元/袋</v>
      </c>
      <c r="U438" s="222"/>
      <c r="V438" s="223"/>
      <c r="W438" s="223"/>
      <c r="X438" s="224"/>
      <c r="Y438" s="163"/>
      <c r="Z438" s="73" t="s">
        <v>1389</v>
      </c>
      <c r="AA438" s="141" t="s">
        <v>4588</v>
      </c>
      <c r="AB438" s="141" t="s">
        <v>4592</v>
      </c>
      <c r="AC438" s="141" t="s">
        <v>4589</v>
      </c>
      <c r="AD438" s="186" t="s">
        <v>4597</v>
      </c>
      <c r="AE438" s="186" t="s">
        <v>4594</v>
      </c>
      <c r="AF438" s="186" t="s">
        <v>4595</v>
      </c>
      <c r="AG438" s="186" t="s">
        <v>4596</v>
      </c>
    </row>
    <row r="439" spans="1:33" ht="30" customHeight="1">
      <c r="A439" s="291" t="str">
        <f t="shared" si="72"/>
        <v>螺口管（带管盖）</v>
      </c>
      <c r="B439" s="305"/>
      <c r="C439" s="58" t="s">
        <v>1390</v>
      </c>
      <c r="D439" s="54">
        <v>7510</v>
      </c>
      <c r="E439" s="55" t="s">
        <v>1391</v>
      </c>
      <c r="F439" s="55" t="s">
        <v>1351</v>
      </c>
      <c r="G439" s="56" t="s">
        <v>1346</v>
      </c>
      <c r="H439" s="59" t="s">
        <v>25</v>
      </c>
      <c r="I439" s="57">
        <v>1</v>
      </c>
      <c r="J439" s="57">
        <v>1</v>
      </c>
      <c r="K439" s="141">
        <f>5000</f>
        <v>5000</v>
      </c>
      <c r="L439" s="141">
        <f t="shared" si="68"/>
        <v>5000</v>
      </c>
      <c r="M439" s="65">
        <v>2000</v>
      </c>
      <c r="N439" s="69" t="s">
        <v>27</v>
      </c>
      <c r="O439" s="69">
        <v>500</v>
      </c>
      <c r="P439" s="168">
        <f t="shared" si="69"/>
        <v>500</v>
      </c>
      <c r="Q439" s="68" t="s">
        <v>1165</v>
      </c>
      <c r="R439" s="68">
        <v>5000</v>
      </c>
      <c r="S439" s="141">
        <f t="shared" si="70"/>
        <v>1</v>
      </c>
      <c r="T439" s="185" t="str">
        <f t="shared" si="71"/>
        <v>2.0mL螺口管（带黄色管盖）：货号（7510）：AMA2Y，透明管带黄色管盖，500套/袋，10袋/箱；500元/袋</v>
      </c>
      <c r="U439" s="222"/>
      <c r="V439" s="223"/>
      <c r="W439" s="223"/>
      <c r="X439" s="224"/>
      <c r="Y439" s="163"/>
      <c r="Z439" s="73" t="s">
        <v>1392</v>
      </c>
      <c r="AA439" s="141" t="s">
        <v>4588</v>
      </c>
      <c r="AB439" s="141" t="s">
        <v>4592</v>
      </c>
      <c r="AC439" s="141" t="s">
        <v>4589</v>
      </c>
      <c r="AD439" s="186" t="s">
        <v>4597</v>
      </c>
      <c r="AE439" s="186" t="s">
        <v>4594</v>
      </c>
      <c r="AF439" s="186" t="s">
        <v>4595</v>
      </c>
      <c r="AG439" s="186" t="s">
        <v>4596</v>
      </c>
    </row>
    <row r="440" spans="1:33" ht="30" customHeight="1">
      <c r="A440" s="291" t="str">
        <f t="shared" si="72"/>
        <v>螺口管（带管盖）</v>
      </c>
      <c r="B440" s="305"/>
      <c r="C440" s="58" t="s">
        <v>1393</v>
      </c>
      <c r="D440" s="54">
        <v>7550</v>
      </c>
      <c r="E440" s="55" t="s">
        <v>1394</v>
      </c>
      <c r="F440" s="55" t="s">
        <v>1355</v>
      </c>
      <c r="G440" s="56" t="s">
        <v>1346</v>
      </c>
      <c r="H440" s="59" t="s">
        <v>25</v>
      </c>
      <c r="I440" s="57">
        <v>1</v>
      </c>
      <c r="J440" s="57">
        <v>1</v>
      </c>
      <c r="K440" s="141">
        <f>5000</f>
        <v>5000</v>
      </c>
      <c r="L440" s="141">
        <f t="shared" si="68"/>
        <v>5000</v>
      </c>
      <c r="M440" s="65">
        <v>2000</v>
      </c>
      <c r="N440" s="69" t="s">
        <v>27</v>
      </c>
      <c r="O440" s="69">
        <v>500</v>
      </c>
      <c r="P440" s="168">
        <f t="shared" si="69"/>
        <v>500</v>
      </c>
      <c r="Q440" s="68" t="s">
        <v>1165</v>
      </c>
      <c r="R440" s="68">
        <v>5000</v>
      </c>
      <c r="S440" s="141">
        <f t="shared" si="70"/>
        <v>1</v>
      </c>
      <c r="T440" s="185" t="str">
        <f t="shared" si="71"/>
        <v>2.0mL螺口管（带蓝色管盖）：货号（7550）：AMA2B，透明管带蓝色管盖，500套/袋，10袋/箱；500元/袋</v>
      </c>
      <c r="U440" s="222"/>
      <c r="V440" s="223"/>
      <c r="W440" s="223"/>
      <c r="X440" s="224"/>
      <c r="Y440" s="163"/>
      <c r="Z440" s="73" t="s">
        <v>1395</v>
      </c>
      <c r="AA440" s="141" t="s">
        <v>4588</v>
      </c>
      <c r="AB440" s="141" t="s">
        <v>4592</v>
      </c>
      <c r="AC440" s="141" t="s">
        <v>4589</v>
      </c>
      <c r="AD440" s="186" t="s">
        <v>4597</v>
      </c>
      <c r="AE440" s="186" t="s">
        <v>4594</v>
      </c>
      <c r="AF440" s="186" t="s">
        <v>4595</v>
      </c>
      <c r="AG440" s="186" t="s">
        <v>4596</v>
      </c>
    </row>
    <row r="441" spans="1:33" ht="30" customHeight="1">
      <c r="A441" s="291" t="str">
        <f t="shared" si="72"/>
        <v>螺口管（带管盖）</v>
      </c>
      <c r="B441" s="305"/>
      <c r="C441" s="58" t="s">
        <v>1396</v>
      </c>
      <c r="D441" s="54">
        <v>7540</v>
      </c>
      <c r="E441" s="55" t="s">
        <v>1397</v>
      </c>
      <c r="F441" s="55" t="s">
        <v>1359</v>
      </c>
      <c r="G441" s="56" t="s">
        <v>1346</v>
      </c>
      <c r="H441" s="59" t="s">
        <v>25</v>
      </c>
      <c r="I441" s="57">
        <v>1</v>
      </c>
      <c r="J441" s="57">
        <v>1</v>
      </c>
      <c r="K441" s="141">
        <f>5000</f>
        <v>5000</v>
      </c>
      <c r="L441" s="141">
        <f t="shared" si="68"/>
        <v>5000</v>
      </c>
      <c r="M441" s="65">
        <v>2000</v>
      </c>
      <c r="N441" s="69" t="s">
        <v>27</v>
      </c>
      <c r="O441" s="69">
        <v>500</v>
      </c>
      <c r="P441" s="168">
        <f t="shared" si="69"/>
        <v>500</v>
      </c>
      <c r="Q441" s="68" t="s">
        <v>1165</v>
      </c>
      <c r="R441" s="68">
        <v>5000</v>
      </c>
      <c r="S441" s="141">
        <f t="shared" si="70"/>
        <v>1</v>
      </c>
      <c r="T441" s="185" t="str">
        <f t="shared" si="71"/>
        <v>2.0mL螺口管（带红色管盖）：货号（7540）：AMA2R，透明管带红色管盖，500套/袋，10袋/箱；500元/袋</v>
      </c>
      <c r="U441" s="222"/>
      <c r="V441" s="223"/>
      <c r="W441" s="223"/>
      <c r="X441" s="224"/>
      <c r="Y441" s="163"/>
      <c r="Z441" s="73" t="s">
        <v>1398</v>
      </c>
      <c r="AA441" s="141" t="s">
        <v>4588</v>
      </c>
      <c r="AB441" s="141" t="s">
        <v>4592</v>
      </c>
      <c r="AC441" s="141" t="s">
        <v>4589</v>
      </c>
      <c r="AD441" s="186" t="s">
        <v>4597</v>
      </c>
      <c r="AE441" s="186" t="s">
        <v>4594</v>
      </c>
      <c r="AF441" s="186" t="s">
        <v>4595</v>
      </c>
      <c r="AG441" s="186" t="s">
        <v>4596</v>
      </c>
    </row>
    <row r="442" spans="1:33" ht="30" customHeight="1">
      <c r="A442" s="291" t="str">
        <f t="shared" si="72"/>
        <v>螺口管（带管盖）</v>
      </c>
      <c r="B442" s="305"/>
      <c r="C442" s="58" t="s">
        <v>1399</v>
      </c>
      <c r="D442" s="54">
        <v>7520</v>
      </c>
      <c r="E442" s="55" t="s">
        <v>1400</v>
      </c>
      <c r="F442" s="55" t="s">
        <v>1363</v>
      </c>
      <c r="G442" s="56" t="s">
        <v>1346</v>
      </c>
      <c r="H442" s="59" t="s">
        <v>25</v>
      </c>
      <c r="I442" s="57">
        <v>1</v>
      </c>
      <c r="J442" s="57">
        <v>1</v>
      </c>
      <c r="K442" s="141">
        <f>5000</f>
        <v>5000</v>
      </c>
      <c r="L442" s="141">
        <f t="shared" si="68"/>
        <v>5000</v>
      </c>
      <c r="M442" s="65">
        <v>2000</v>
      </c>
      <c r="N442" s="69" t="s">
        <v>27</v>
      </c>
      <c r="O442" s="69">
        <v>500</v>
      </c>
      <c r="P442" s="168">
        <f t="shared" si="69"/>
        <v>500</v>
      </c>
      <c r="Q442" s="68" t="s">
        <v>1165</v>
      </c>
      <c r="R442" s="68">
        <v>5000</v>
      </c>
      <c r="S442" s="141">
        <f t="shared" si="70"/>
        <v>1</v>
      </c>
      <c r="T442" s="185" t="str">
        <f t="shared" si="71"/>
        <v>2.0mL螺口管（带绿色管盖）：货号（7520）：AMA2G，透明管带绿色管盖，500套/袋，10袋/箱；500元/袋</v>
      </c>
      <c r="U442" s="222"/>
      <c r="V442" s="223"/>
      <c r="W442" s="223"/>
      <c r="X442" s="224"/>
      <c r="Y442" s="163"/>
      <c r="Z442" s="73" t="s">
        <v>1401</v>
      </c>
      <c r="AA442" s="141" t="s">
        <v>4588</v>
      </c>
      <c r="AB442" s="141" t="s">
        <v>4592</v>
      </c>
      <c r="AC442" s="141" t="s">
        <v>4589</v>
      </c>
      <c r="AD442" s="186" t="s">
        <v>4597</v>
      </c>
      <c r="AE442" s="186" t="s">
        <v>4594</v>
      </c>
      <c r="AF442" s="186" t="s">
        <v>4595</v>
      </c>
      <c r="AG442" s="186" t="s">
        <v>4596</v>
      </c>
    </row>
    <row r="443" spans="1:33" ht="30" customHeight="1">
      <c r="A443" s="291" t="str">
        <f t="shared" si="72"/>
        <v>螺口管（带管盖）</v>
      </c>
      <c r="B443" s="306"/>
      <c r="C443" s="58" t="s">
        <v>1402</v>
      </c>
      <c r="D443" s="54">
        <v>7533</v>
      </c>
      <c r="E443" s="55" t="s">
        <v>1403</v>
      </c>
      <c r="F443" s="55" t="s">
        <v>1367</v>
      </c>
      <c r="G443" s="56" t="s">
        <v>1346</v>
      </c>
      <c r="H443" s="59" t="s">
        <v>25</v>
      </c>
      <c r="I443" s="57">
        <v>1</v>
      </c>
      <c r="J443" s="57">
        <v>1</v>
      </c>
      <c r="K443" s="141">
        <f>5000</f>
        <v>5000</v>
      </c>
      <c r="L443" s="141">
        <f t="shared" si="68"/>
        <v>5000</v>
      </c>
      <c r="M443" s="65">
        <v>2000</v>
      </c>
      <c r="N443" s="69" t="s">
        <v>27</v>
      </c>
      <c r="O443" s="69">
        <v>500</v>
      </c>
      <c r="P443" s="168">
        <f t="shared" si="69"/>
        <v>500</v>
      </c>
      <c r="Q443" s="68" t="s">
        <v>1165</v>
      </c>
      <c r="R443" s="68">
        <v>5000</v>
      </c>
      <c r="S443" s="141">
        <f t="shared" si="70"/>
        <v>1</v>
      </c>
      <c r="T443" s="185" t="str">
        <f t="shared" si="71"/>
        <v>2.0mL棕色螺口管（带棕色管盖）：货号（7533）：AMA2C，棕色管带棕色管盖，500套/袋，10袋/箱；500元/袋</v>
      </c>
      <c r="U443" s="225"/>
      <c r="V443" s="226"/>
      <c r="W443" s="226"/>
      <c r="X443" s="227"/>
      <c r="Y443" s="174"/>
      <c r="Z443" s="73" t="s">
        <v>1404</v>
      </c>
      <c r="AA443" s="141" t="s">
        <v>4588</v>
      </c>
      <c r="AB443" s="141" t="s">
        <v>4592</v>
      </c>
      <c r="AC443" s="141" t="s">
        <v>4589</v>
      </c>
      <c r="AD443" s="186" t="s">
        <v>4597</v>
      </c>
      <c r="AE443" s="186" t="s">
        <v>4594</v>
      </c>
      <c r="AF443" s="186" t="s">
        <v>4595</v>
      </c>
      <c r="AG443" s="186" t="s">
        <v>4596</v>
      </c>
    </row>
    <row r="444" spans="1:33" ht="30" customHeight="1">
      <c r="A444" s="292" t="s">
        <v>1405</v>
      </c>
      <c r="B444" s="292" t="s">
        <v>1406</v>
      </c>
      <c r="C444" s="58" t="s">
        <v>4624</v>
      </c>
      <c r="D444" s="60">
        <v>7794</v>
      </c>
      <c r="E444" s="55" t="s">
        <v>4452</v>
      </c>
      <c r="F444" s="55" t="s">
        <v>1408</v>
      </c>
      <c r="G444" s="56" t="s">
        <v>4625</v>
      </c>
      <c r="H444" s="59" t="s">
        <v>25</v>
      </c>
      <c r="I444" s="57">
        <v>1</v>
      </c>
      <c r="J444" s="57">
        <v>1</v>
      </c>
      <c r="K444" s="141">
        <f>1000</f>
        <v>1000</v>
      </c>
      <c r="L444" s="141">
        <f t="shared" si="68"/>
        <v>1000</v>
      </c>
      <c r="M444" s="65" t="s">
        <v>1133</v>
      </c>
      <c r="N444" s="69" t="s">
        <v>27</v>
      </c>
      <c r="O444" s="69">
        <v>1</v>
      </c>
      <c r="P444" s="168">
        <f t="shared" si="69"/>
        <v>20</v>
      </c>
      <c r="Q444" s="68" t="s">
        <v>1165</v>
      </c>
      <c r="R444" s="68">
        <v>50</v>
      </c>
      <c r="S444" s="141">
        <f t="shared" si="70"/>
        <v>20</v>
      </c>
      <c r="T444" s="185" t="str">
        <f t="shared" si="71"/>
        <v>单细胞悬液制备器（40μm研磨细胞筛）：货号（7794）：AGS40P，兼容15/50mL离心管，灭菌紫色，1个/袋，50袋/箱；20元/袋</v>
      </c>
      <c r="U444" s="202" t="s">
        <v>1410</v>
      </c>
      <c r="V444" s="203"/>
      <c r="W444" s="203"/>
      <c r="X444" s="204"/>
      <c r="Y444" s="173"/>
      <c r="Z444" s="73" t="s">
        <v>1409</v>
      </c>
      <c r="AA444" s="141" t="s">
        <v>4588</v>
      </c>
      <c r="AB444" s="141" t="s">
        <v>4592</v>
      </c>
      <c r="AC444" s="141" t="s">
        <v>4589</v>
      </c>
      <c r="AD444" s="186" t="s">
        <v>4597</v>
      </c>
      <c r="AE444" s="186" t="s">
        <v>4594</v>
      </c>
      <c r="AF444" s="186" t="s">
        <v>4595</v>
      </c>
      <c r="AG444" s="186" t="s">
        <v>4596</v>
      </c>
    </row>
    <row r="445" spans="1:33" ht="30" customHeight="1">
      <c r="A445" s="292" t="str">
        <f t="shared" ref="A445:A453" si="73">A444</f>
        <v>研磨细胞筛网</v>
      </c>
      <c r="B445" s="292" t="str">
        <f>B444</f>
        <v>研滤一体</v>
      </c>
      <c r="C445" s="58" t="s">
        <v>1411</v>
      </c>
      <c r="D445" s="60">
        <v>7717</v>
      </c>
      <c r="E445" s="55" t="s">
        <v>1412</v>
      </c>
      <c r="F445" s="55" t="s">
        <v>1413</v>
      </c>
      <c r="G445" s="56" t="s">
        <v>1407</v>
      </c>
      <c r="H445" s="59" t="s">
        <v>25</v>
      </c>
      <c r="I445" s="57">
        <v>1</v>
      </c>
      <c r="J445" s="57">
        <v>1</v>
      </c>
      <c r="K445" s="141">
        <f>1000</f>
        <v>1000</v>
      </c>
      <c r="L445" s="141">
        <f t="shared" si="68"/>
        <v>1000</v>
      </c>
      <c r="M445" s="65" t="s">
        <v>1133</v>
      </c>
      <c r="N445" s="69" t="s">
        <v>27</v>
      </c>
      <c r="O445" s="69">
        <v>1</v>
      </c>
      <c r="P445" s="168">
        <f t="shared" si="69"/>
        <v>20</v>
      </c>
      <c r="Q445" s="68" t="s">
        <v>1165</v>
      </c>
      <c r="R445" s="68">
        <v>50</v>
      </c>
      <c r="S445" s="141">
        <f t="shared" si="70"/>
        <v>20</v>
      </c>
      <c r="T445" s="185" t="str">
        <f t="shared" si="71"/>
        <v>单细胞悬液制备器（70μm研磨细胞筛）：货号（7717）：AGS70Y，兼容15/50mL离心管，灭菌黄色，1个/袋，50袋/箱；20元/袋</v>
      </c>
      <c r="U445" s="222"/>
      <c r="V445" s="223"/>
      <c r="W445" s="223"/>
      <c r="X445" s="224"/>
      <c r="Y445" s="163"/>
      <c r="Z445" s="73" t="s">
        <v>1414</v>
      </c>
      <c r="AA445" s="141" t="s">
        <v>4588</v>
      </c>
      <c r="AB445" s="141" t="s">
        <v>4592</v>
      </c>
      <c r="AC445" s="141" t="s">
        <v>4589</v>
      </c>
      <c r="AD445" s="186" t="s">
        <v>4597</v>
      </c>
      <c r="AE445" s="186" t="s">
        <v>4594</v>
      </c>
      <c r="AF445" s="186" t="s">
        <v>4595</v>
      </c>
      <c r="AG445" s="186" t="s">
        <v>4596</v>
      </c>
    </row>
    <row r="446" spans="1:33" ht="30" customHeight="1">
      <c r="A446" s="292" t="str">
        <f t="shared" si="73"/>
        <v>研磨细胞筛网</v>
      </c>
      <c r="B446" s="292" t="str">
        <f>B445</f>
        <v>研滤一体</v>
      </c>
      <c r="C446" s="58" t="s">
        <v>1415</v>
      </c>
      <c r="D446" s="60">
        <v>7721</v>
      </c>
      <c r="E446" s="55" t="s">
        <v>1416</v>
      </c>
      <c r="F446" s="55" t="s">
        <v>1417</v>
      </c>
      <c r="G446" s="56" t="s">
        <v>1407</v>
      </c>
      <c r="H446" s="59" t="s">
        <v>25</v>
      </c>
      <c r="I446" s="57">
        <v>1</v>
      </c>
      <c r="J446" s="57">
        <v>1</v>
      </c>
      <c r="K446" s="141">
        <f>1000</f>
        <v>1000</v>
      </c>
      <c r="L446" s="141">
        <f t="shared" si="68"/>
        <v>1000</v>
      </c>
      <c r="M446" s="65" t="s">
        <v>1133</v>
      </c>
      <c r="N446" s="69" t="s">
        <v>27</v>
      </c>
      <c r="O446" s="69">
        <v>1</v>
      </c>
      <c r="P446" s="168">
        <f t="shared" si="69"/>
        <v>20</v>
      </c>
      <c r="Q446" s="68" t="s">
        <v>1165</v>
      </c>
      <c r="R446" s="68">
        <v>50</v>
      </c>
      <c r="S446" s="141">
        <f t="shared" si="70"/>
        <v>20</v>
      </c>
      <c r="T446" s="185" t="str">
        <f t="shared" si="71"/>
        <v>单细胞悬液制备器（100μm研磨细胞筛）：货号（7721）：AGS100G，兼容15/50mL离心管，灭菌绿色，1个/袋，50袋/箱；20元/袋</v>
      </c>
      <c r="U446" s="225"/>
      <c r="V446" s="226"/>
      <c r="W446" s="226"/>
      <c r="X446" s="227"/>
      <c r="Y446" s="174"/>
      <c r="Z446" s="73" t="s">
        <v>1418</v>
      </c>
      <c r="AA446" s="141" t="s">
        <v>4588</v>
      </c>
      <c r="AB446" s="141" t="s">
        <v>4592</v>
      </c>
      <c r="AC446" s="141" t="s">
        <v>4589</v>
      </c>
      <c r="AD446" s="186" t="s">
        <v>4597</v>
      </c>
      <c r="AE446" s="186" t="s">
        <v>4594</v>
      </c>
      <c r="AF446" s="186" t="s">
        <v>4595</v>
      </c>
      <c r="AG446" s="186" t="s">
        <v>4596</v>
      </c>
    </row>
    <row r="447" spans="1:33" ht="30" customHeight="1">
      <c r="A447" s="293" t="s">
        <v>1419</v>
      </c>
      <c r="B447" s="293" t="s">
        <v>1420</v>
      </c>
      <c r="C447" s="58" t="s">
        <v>4626</v>
      </c>
      <c r="D447" s="54">
        <v>7911</v>
      </c>
      <c r="E447" s="55" t="s">
        <v>1422</v>
      </c>
      <c r="F447" s="55" t="s">
        <v>1425</v>
      </c>
      <c r="G447" s="56" t="s">
        <v>4627</v>
      </c>
      <c r="H447" s="59" t="s">
        <v>25</v>
      </c>
      <c r="I447" s="57">
        <v>1</v>
      </c>
      <c r="J447" s="57">
        <v>1</v>
      </c>
      <c r="K447" s="141">
        <f>1360</f>
        <v>1360</v>
      </c>
      <c r="L447" s="141">
        <f t="shared" si="68"/>
        <v>1360</v>
      </c>
      <c r="M447" s="65">
        <v>1000</v>
      </c>
      <c r="N447" s="69" t="s">
        <v>27</v>
      </c>
      <c r="O447" s="69">
        <v>100</v>
      </c>
      <c r="P447" s="168">
        <f t="shared" si="69"/>
        <v>136</v>
      </c>
      <c r="Q447" s="68" t="s">
        <v>1424</v>
      </c>
      <c r="R447" s="68">
        <v>1000</v>
      </c>
      <c r="S447" s="141">
        <f t="shared" si="70"/>
        <v>1.36</v>
      </c>
      <c r="T447" s="185" t="str">
        <f t="shared" si="71"/>
        <v>1ml血清移液管：货号（7911）：ASP1YS，灭菌单支三重包装黄色环， 100支/袋，10袋/箱；136元/袋</v>
      </c>
      <c r="U447" s="342" t="s">
        <v>1427</v>
      </c>
      <c r="V447" s="343"/>
      <c r="W447" s="343"/>
      <c r="X447" s="344"/>
      <c r="Y447" s="178"/>
      <c r="Z447" s="73" t="s">
        <v>1426</v>
      </c>
      <c r="AA447" s="141" t="s">
        <v>4588</v>
      </c>
      <c r="AB447" s="141" t="s">
        <v>4592</v>
      </c>
      <c r="AC447" s="141" t="s">
        <v>4589</v>
      </c>
      <c r="AD447" s="186" t="s">
        <v>4597</v>
      </c>
      <c r="AE447" s="186" t="s">
        <v>4594</v>
      </c>
      <c r="AF447" s="186" t="s">
        <v>4595</v>
      </c>
      <c r="AG447" s="186" t="s">
        <v>4596</v>
      </c>
    </row>
    <row r="448" spans="1:33" ht="30" customHeight="1">
      <c r="A448" s="293" t="str">
        <f t="shared" si="73"/>
        <v>血清移液管</v>
      </c>
      <c r="B448" s="293" t="str">
        <f t="shared" ref="B448:B453" si="74">B447</f>
        <v>超声焊</v>
      </c>
      <c r="C448" s="58" t="s">
        <v>1428</v>
      </c>
      <c r="D448" s="54">
        <v>7922</v>
      </c>
      <c r="E448" s="55" t="s">
        <v>1429</v>
      </c>
      <c r="F448" s="55" t="s">
        <v>1430</v>
      </c>
      <c r="G448" s="56" t="s">
        <v>1423</v>
      </c>
      <c r="H448" s="59" t="s">
        <v>25</v>
      </c>
      <c r="I448" s="57">
        <v>1</v>
      </c>
      <c r="J448" s="57">
        <v>1</v>
      </c>
      <c r="K448" s="141">
        <f>1480</f>
        <v>1480</v>
      </c>
      <c r="L448" s="141">
        <f t="shared" si="68"/>
        <v>1480</v>
      </c>
      <c r="M448" s="65">
        <v>2000</v>
      </c>
      <c r="N448" s="69" t="s">
        <v>27</v>
      </c>
      <c r="O448" s="69">
        <v>100</v>
      </c>
      <c r="P448" s="168">
        <f t="shared" si="69"/>
        <v>148</v>
      </c>
      <c r="Q448" s="68" t="s">
        <v>1424</v>
      </c>
      <c r="R448" s="68">
        <v>1000</v>
      </c>
      <c r="S448" s="141">
        <f t="shared" si="70"/>
        <v>1.48</v>
      </c>
      <c r="T448" s="185" t="str">
        <f t="shared" si="71"/>
        <v>2ml血清移液管：货号（7922）：ASP2GS，灭菌单支三重包装绿色环， 100支/袋，10袋/箱；148元/袋</v>
      </c>
      <c r="U448" s="342"/>
      <c r="V448" s="343"/>
      <c r="W448" s="343"/>
      <c r="X448" s="344"/>
      <c r="Y448" s="178"/>
      <c r="Z448" s="73" t="s">
        <v>1431</v>
      </c>
      <c r="AA448" s="141" t="s">
        <v>4588</v>
      </c>
      <c r="AB448" s="141" t="s">
        <v>4592</v>
      </c>
      <c r="AC448" s="141" t="s">
        <v>4589</v>
      </c>
      <c r="AD448" s="186" t="s">
        <v>4597</v>
      </c>
      <c r="AE448" s="186" t="s">
        <v>4594</v>
      </c>
      <c r="AF448" s="186" t="s">
        <v>4595</v>
      </c>
      <c r="AG448" s="186" t="s">
        <v>4596</v>
      </c>
    </row>
    <row r="449" spans="1:33" ht="30" customHeight="1">
      <c r="A449" s="293" t="str">
        <f t="shared" si="73"/>
        <v>血清移液管</v>
      </c>
      <c r="B449" s="293" t="str">
        <f t="shared" si="74"/>
        <v>超声焊</v>
      </c>
      <c r="C449" s="58" t="s">
        <v>1432</v>
      </c>
      <c r="D449" s="54">
        <v>7953</v>
      </c>
      <c r="E449" s="55" t="s">
        <v>1433</v>
      </c>
      <c r="F449" s="55" t="s">
        <v>1435</v>
      </c>
      <c r="G449" s="56" t="s">
        <v>1434</v>
      </c>
      <c r="H449" s="59" t="s">
        <v>25</v>
      </c>
      <c r="I449" s="57">
        <v>1</v>
      </c>
      <c r="J449" s="57">
        <v>1</v>
      </c>
      <c r="K449" s="141">
        <f>1080</f>
        <v>1080</v>
      </c>
      <c r="L449" s="141">
        <f t="shared" si="68"/>
        <v>1080</v>
      </c>
      <c r="M449" s="65">
        <v>5000</v>
      </c>
      <c r="N449" s="69" t="s">
        <v>27</v>
      </c>
      <c r="O449" s="69">
        <v>50</v>
      </c>
      <c r="P449" s="168">
        <f t="shared" si="69"/>
        <v>108</v>
      </c>
      <c r="Q449" s="68" t="s">
        <v>1424</v>
      </c>
      <c r="R449" s="68">
        <v>500</v>
      </c>
      <c r="S449" s="141">
        <f t="shared" si="70"/>
        <v>2.16</v>
      </c>
      <c r="T449" s="185" t="str">
        <f t="shared" si="71"/>
        <v>5ml血清移液管：货号（7953）：ASP5BS，灭菌单支三重包装蓝色环，50支/袋，10袋/箱；108元/袋</v>
      </c>
      <c r="U449" s="342"/>
      <c r="V449" s="343"/>
      <c r="W449" s="343"/>
      <c r="X449" s="344"/>
      <c r="Y449" s="178"/>
      <c r="Z449" s="73" t="s">
        <v>1436</v>
      </c>
      <c r="AA449" s="141" t="s">
        <v>4588</v>
      </c>
      <c r="AB449" s="141" t="s">
        <v>4592</v>
      </c>
      <c r="AC449" s="141" t="s">
        <v>4589</v>
      </c>
      <c r="AD449" s="186" t="s">
        <v>4597</v>
      </c>
      <c r="AE449" s="186" t="s">
        <v>4594</v>
      </c>
      <c r="AF449" s="186" t="s">
        <v>4595</v>
      </c>
      <c r="AG449" s="186" t="s">
        <v>4596</v>
      </c>
    </row>
    <row r="450" spans="1:33" ht="30" customHeight="1">
      <c r="A450" s="293" t="str">
        <f t="shared" si="73"/>
        <v>血清移液管</v>
      </c>
      <c r="B450" s="293" t="str">
        <f t="shared" si="74"/>
        <v>超声焊</v>
      </c>
      <c r="C450" s="58" t="s">
        <v>1437</v>
      </c>
      <c r="D450" s="54">
        <v>7964</v>
      </c>
      <c r="E450" s="55" t="s">
        <v>1438</v>
      </c>
      <c r="F450" s="55" t="s">
        <v>1439</v>
      </c>
      <c r="G450" s="56" t="s">
        <v>1434</v>
      </c>
      <c r="H450" s="59" t="s">
        <v>25</v>
      </c>
      <c r="I450" s="57">
        <v>1</v>
      </c>
      <c r="J450" s="57">
        <v>1</v>
      </c>
      <c r="K450" s="141">
        <f>1120</f>
        <v>1120</v>
      </c>
      <c r="L450" s="141">
        <f t="shared" si="68"/>
        <v>1120</v>
      </c>
      <c r="M450" s="65">
        <v>10000</v>
      </c>
      <c r="N450" s="69" t="s">
        <v>27</v>
      </c>
      <c r="O450" s="69">
        <v>50</v>
      </c>
      <c r="P450" s="168">
        <f t="shared" si="69"/>
        <v>112.00000000000001</v>
      </c>
      <c r="Q450" s="68" t="s">
        <v>1424</v>
      </c>
      <c r="R450" s="68">
        <v>500</v>
      </c>
      <c r="S450" s="141">
        <f t="shared" si="70"/>
        <v>2.2400000000000002</v>
      </c>
      <c r="T450" s="185" t="str">
        <f t="shared" si="71"/>
        <v>10ml血清移液管：货号（7964）：ASP10oS，灭菌单支三重包装橙色环，50支/袋，10袋/箱；112元/袋</v>
      </c>
      <c r="U450" s="342"/>
      <c r="V450" s="343"/>
      <c r="W450" s="343"/>
      <c r="X450" s="344"/>
      <c r="Y450" s="178"/>
      <c r="Z450" s="73" t="s">
        <v>1440</v>
      </c>
      <c r="AA450" s="141" t="s">
        <v>4588</v>
      </c>
      <c r="AB450" s="141" t="s">
        <v>4592</v>
      </c>
      <c r="AC450" s="141" t="s">
        <v>4589</v>
      </c>
      <c r="AD450" s="186" t="s">
        <v>4597</v>
      </c>
      <c r="AE450" s="186" t="s">
        <v>4594</v>
      </c>
      <c r="AF450" s="186" t="s">
        <v>4595</v>
      </c>
      <c r="AG450" s="186" t="s">
        <v>4596</v>
      </c>
    </row>
    <row r="451" spans="1:33" ht="30" customHeight="1">
      <c r="A451" s="293" t="str">
        <f t="shared" si="73"/>
        <v>血清移液管</v>
      </c>
      <c r="B451" s="293" t="str">
        <f t="shared" si="74"/>
        <v>超声焊</v>
      </c>
      <c r="C451" s="58" t="s">
        <v>1441</v>
      </c>
      <c r="D451" s="54">
        <v>7945</v>
      </c>
      <c r="E451" s="55" t="s">
        <v>1442</v>
      </c>
      <c r="F451" s="55" t="s">
        <v>1444</v>
      </c>
      <c r="G451" s="56" t="s">
        <v>1443</v>
      </c>
      <c r="H451" s="59" t="s">
        <v>25</v>
      </c>
      <c r="I451" s="57">
        <v>1</v>
      </c>
      <c r="J451" s="57">
        <v>1</v>
      </c>
      <c r="K451" s="141">
        <f>1040</f>
        <v>1040</v>
      </c>
      <c r="L451" s="141">
        <f t="shared" ref="L451:L514" si="75">K451*J451*I451</f>
        <v>1040</v>
      </c>
      <c r="M451" s="65">
        <v>25000</v>
      </c>
      <c r="N451" s="69" t="s">
        <v>27</v>
      </c>
      <c r="O451" s="69">
        <v>25</v>
      </c>
      <c r="P451" s="168">
        <f t="shared" ref="P451:P514" si="76">K451/R451*O451*I451</f>
        <v>104</v>
      </c>
      <c r="Q451" s="68" t="s">
        <v>1424</v>
      </c>
      <c r="R451" s="68">
        <v>250</v>
      </c>
      <c r="S451" s="141">
        <f t="shared" ref="S451:S514" si="77">K451/R451*I451</f>
        <v>4.16</v>
      </c>
      <c r="T451" s="185" t="str">
        <f t="shared" ref="T451:T514" si="78">CONCATENATE(C451,AD451,AE451,AF451,D451,AG451,AD451,E451,AA451,F451,AA451,G451,AC451,P451,AB451,N451)</f>
        <v>25ml血清移液管：货号（7945）：ASP25RS，灭菌单支三重包装红色环，25支/袋，10袋/箱；104元/袋</v>
      </c>
      <c r="U451" s="342"/>
      <c r="V451" s="343"/>
      <c r="W451" s="343"/>
      <c r="X451" s="344"/>
      <c r="Y451" s="178"/>
      <c r="Z451" s="73" t="s">
        <v>1445</v>
      </c>
      <c r="AA451" s="141" t="s">
        <v>4588</v>
      </c>
      <c r="AB451" s="141" t="s">
        <v>4592</v>
      </c>
      <c r="AC451" s="141" t="s">
        <v>4589</v>
      </c>
      <c r="AD451" s="186" t="s">
        <v>4597</v>
      </c>
      <c r="AE451" s="186" t="s">
        <v>4594</v>
      </c>
      <c r="AF451" s="186" t="s">
        <v>4595</v>
      </c>
      <c r="AG451" s="186" t="s">
        <v>4596</v>
      </c>
    </row>
    <row r="452" spans="1:33" ht="30" customHeight="1">
      <c r="A452" s="293" t="str">
        <f t="shared" si="73"/>
        <v>血清移液管</v>
      </c>
      <c r="B452" s="293" t="str">
        <f t="shared" si="74"/>
        <v>超声焊</v>
      </c>
      <c r="C452" s="58" t="s">
        <v>1446</v>
      </c>
      <c r="D452" s="54">
        <v>7996</v>
      </c>
      <c r="E452" s="55" t="s">
        <v>1447</v>
      </c>
      <c r="F452" s="55" t="s">
        <v>1449</v>
      </c>
      <c r="G452" s="56" t="s">
        <v>1448</v>
      </c>
      <c r="H452" s="59" t="s">
        <v>25</v>
      </c>
      <c r="I452" s="57">
        <v>1</v>
      </c>
      <c r="J452" s="57">
        <v>1</v>
      </c>
      <c r="K452" s="141">
        <f>1360</f>
        <v>1360</v>
      </c>
      <c r="L452" s="141">
        <f t="shared" si="75"/>
        <v>1360</v>
      </c>
      <c r="M452" s="65">
        <v>50000</v>
      </c>
      <c r="N452" s="69" t="s">
        <v>27</v>
      </c>
      <c r="O452" s="69">
        <v>25</v>
      </c>
      <c r="P452" s="168">
        <f t="shared" si="76"/>
        <v>170</v>
      </c>
      <c r="Q452" s="68" t="s">
        <v>1424</v>
      </c>
      <c r="R452" s="68">
        <v>200</v>
      </c>
      <c r="S452" s="141">
        <f t="shared" si="77"/>
        <v>6.8</v>
      </c>
      <c r="T452" s="185" t="str">
        <f t="shared" si="78"/>
        <v>50ml血清移液管：货号（7996）：ASP50PS，灭菌单支三重包装紫色环，25支/袋，8袋/箱；170元/袋</v>
      </c>
      <c r="U452" s="342"/>
      <c r="V452" s="343"/>
      <c r="W452" s="343"/>
      <c r="X452" s="344"/>
      <c r="Y452" s="178"/>
      <c r="Z452" s="73" t="s">
        <v>1450</v>
      </c>
      <c r="AA452" s="141" t="s">
        <v>4588</v>
      </c>
      <c r="AB452" s="141" t="s">
        <v>4592</v>
      </c>
      <c r="AC452" s="141" t="s">
        <v>4589</v>
      </c>
      <c r="AD452" s="186" t="s">
        <v>4597</v>
      </c>
      <c r="AE452" s="186" t="s">
        <v>4594</v>
      </c>
      <c r="AF452" s="186" t="s">
        <v>4595</v>
      </c>
      <c r="AG452" s="186" t="s">
        <v>4596</v>
      </c>
    </row>
    <row r="453" spans="1:33" ht="30" customHeight="1">
      <c r="A453" s="293" t="str">
        <f t="shared" si="73"/>
        <v>血清移液管</v>
      </c>
      <c r="B453" s="293" t="str">
        <f t="shared" si="74"/>
        <v>超声焊</v>
      </c>
      <c r="C453" s="58" t="s">
        <v>1451</v>
      </c>
      <c r="D453" s="54">
        <v>7977</v>
      </c>
      <c r="E453" s="55" t="s">
        <v>1452</v>
      </c>
      <c r="F453" s="55" t="s">
        <v>1454</v>
      </c>
      <c r="G453" s="56" t="s">
        <v>1453</v>
      </c>
      <c r="H453" s="59" t="s">
        <v>25</v>
      </c>
      <c r="I453" s="57">
        <v>1</v>
      </c>
      <c r="J453" s="57">
        <v>1</v>
      </c>
      <c r="K453" s="141">
        <f>1640</f>
        <v>1640</v>
      </c>
      <c r="L453" s="141">
        <f t="shared" si="75"/>
        <v>1640</v>
      </c>
      <c r="M453" s="65">
        <v>100000</v>
      </c>
      <c r="N453" s="69" t="s">
        <v>27</v>
      </c>
      <c r="O453" s="69">
        <v>10</v>
      </c>
      <c r="P453" s="168">
        <f t="shared" si="76"/>
        <v>164</v>
      </c>
      <c r="Q453" s="68" t="s">
        <v>1424</v>
      </c>
      <c r="R453" s="68">
        <v>100</v>
      </c>
      <c r="S453" s="141">
        <f t="shared" si="77"/>
        <v>16.399999999999999</v>
      </c>
      <c r="T453" s="185" t="str">
        <f t="shared" si="78"/>
        <v>100ml血清移液管：货号（7977）：ASP100KS，灭菌单支纸塑包装粉色环，10支/袋，10袋/箱；164元/袋</v>
      </c>
      <c r="U453" s="342"/>
      <c r="V453" s="343"/>
      <c r="W453" s="343"/>
      <c r="X453" s="344"/>
      <c r="Y453" s="178"/>
      <c r="Z453" s="73" t="s">
        <v>1455</v>
      </c>
      <c r="AA453" s="141" t="s">
        <v>4588</v>
      </c>
      <c r="AB453" s="141" t="s">
        <v>4592</v>
      </c>
      <c r="AC453" s="141" t="s">
        <v>4589</v>
      </c>
      <c r="AD453" s="186" t="s">
        <v>4597</v>
      </c>
      <c r="AE453" s="186" t="s">
        <v>4594</v>
      </c>
      <c r="AF453" s="186" t="s">
        <v>4595</v>
      </c>
      <c r="AG453" s="186" t="s">
        <v>4596</v>
      </c>
    </row>
    <row r="454" spans="1:33" ht="30" customHeight="1">
      <c r="A454" s="294" t="s">
        <v>1456</v>
      </c>
      <c r="B454" s="294" t="s">
        <v>1457</v>
      </c>
      <c r="C454" s="58" t="s">
        <v>4628</v>
      </c>
      <c r="D454" s="54">
        <v>8001</v>
      </c>
      <c r="E454" s="55" t="s">
        <v>1458</v>
      </c>
      <c r="F454" s="55" t="s">
        <v>1460</v>
      </c>
      <c r="G454" s="56" t="s">
        <v>4629</v>
      </c>
      <c r="H454" s="59" t="s">
        <v>25</v>
      </c>
      <c r="I454" s="57">
        <v>1</v>
      </c>
      <c r="J454" s="57">
        <v>1</v>
      </c>
      <c r="K454" s="141">
        <f>560</f>
        <v>560</v>
      </c>
      <c r="L454" s="141">
        <f t="shared" si="75"/>
        <v>560</v>
      </c>
      <c r="M454" s="65">
        <v>9.5</v>
      </c>
      <c r="N454" s="69" t="s">
        <v>27</v>
      </c>
      <c r="O454" s="69">
        <v>1</v>
      </c>
      <c r="P454" s="168">
        <f t="shared" si="76"/>
        <v>11.2</v>
      </c>
      <c r="Q454" s="68" t="s">
        <v>981</v>
      </c>
      <c r="R454" s="68">
        <v>50</v>
      </c>
      <c r="S454" s="141">
        <f t="shared" si="77"/>
        <v>11.2</v>
      </c>
      <c r="T454" s="185" t="str">
        <f t="shared" si="78"/>
        <v>6孔平底TC处理培养板：货号（8001）：ACPTC6S，灭菌6孔TC处理平底，1块/袋，50袋/箱；11.2元/袋</v>
      </c>
      <c r="U454" s="342"/>
      <c r="V454" s="343"/>
      <c r="W454" s="343"/>
      <c r="X454" s="344"/>
      <c r="Y454" s="178"/>
      <c r="Z454" s="73" t="s">
        <v>1461</v>
      </c>
      <c r="AA454" s="141" t="s">
        <v>4588</v>
      </c>
      <c r="AB454" s="141" t="s">
        <v>4592</v>
      </c>
      <c r="AC454" s="141" t="s">
        <v>4589</v>
      </c>
      <c r="AD454" s="186" t="s">
        <v>4597</v>
      </c>
      <c r="AE454" s="186" t="s">
        <v>4594</v>
      </c>
      <c r="AF454" s="186" t="s">
        <v>4595</v>
      </c>
      <c r="AG454" s="186" t="s">
        <v>4596</v>
      </c>
    </row>
    <row r="455" spans="1:33" ht="30" customHeight="1">
      <c r="A455" s="294"/>
      <c r="B455" s="294"/>
      <c r="C455" s="58" t="s">
        <v>1462</v>
      </c>
      <c r="D455" s="54">
        <v>8000</v>
      </c>
      <c r="E455" s="55" t="s">
        <v>1463</v>
      </c>
      <c r="F455" s="55" t="s">
        <v>1464</v>
      </c>
      <c r="G455" s="56" t="s">
        <v>1459</v>
      </c>
      <c r="H455" s="59" t="s">
        <v>25</v>
      </c>
      <c r="I455" s="57">
        <v>1</v>
      </c>
      <c r="J455" s="57">
        <v>1</v>
      </c>
      <c r="K455" s="141">
        <f>540</f>
        <v>540</v>
      </c>
      <c r="L455" s="141">
        <f t="shared" si="75"/>
        <v>540</v>
      </c>
      <c r="M455" s="65">
        <v>9.5</v>
      </c>
      <c r="N455" s="69" t="s">
        <v>27</v>
      </c>
      <c r="O455" s="69">
        <v>1</v>
      </c>
      <c r="P455" s="168">
        <f t="shared" si="76"/>
        <v>10.8</v>
      </c>
      <c r="Q455" s="68" t="s">
        <v>981</v>
      </c>
      <c r="R455" s="68">
        <v>50</v>
      </c>
      <c r="S455" s="141">
        <f t="shared" si="77"/>
        <v>10.8</v>
      </c>
      <c r="T455" s="185" t="str">
        <f t="shared" si="78"/>
        <v>6孔平底培养板：货号（8000）：ACP6S，灭菌6孔平底，1块/袋，50袋/箱；10.8元/袋</v>
      </c>
      <c r="U455" s="342"/>
      <c r="V455" s="343"/>
      <c r="W455" s="343"/>
      <c r="X455" s="344"/>
      <c r="Y455" s="178"/>
      <c r="Z455" s="73" t="s">
        <v>1465</v>
      </c>
      <c r="AA455" s="141" t="s">
        <v>4588</v>
      </c>
      <c r="AB455" s="141" t="s">
        <v>4592</v>
      </c>
      <c r="AC455" s="141" t="s">
        <v>4589</v>
      </c>
      <c r="AD455" s="186" t="s">
        <v>4597</v>
      </c>
      <c r="AE455" s="186" t="s">
        <v>4594</v>
      </c>
      <c r="AF455" s="186" t="s">
        <v>4595</v>
      </c>
      <c r="AG455" s="186" t="s">
        <v>4596</v>
      </c>
    </row>
    <row r="456" spans="1:33" ht="30" customHeight="1">
      <c r="A456" s="294" t="str">
        <f t="shared" ref="A456:A460" si="79">A454</f>
        <v>细胞培养板</v>
      </c>
      <c r="B456" s="294" t="str">
        <f t="shared" ref="B456:B460" si="80">B454</f>
        <v>易握结构</v>
      </c>
      <c r="C456" s="58" t="s">
        <v>1466</v>
      </c>
      <c r="D456" s="54">
        <v>8101</v>
      </c>
      <c r="E456" s="55" t="s">
        <v>1467</v>
      </c>
      <c r="F456" s="55" t="s">
        <v>1468</v>
      </c>
      <c r="G456" s="56" t="s">
        <v>1459</v>
      </c>
      <c r="H456" s="59" t="s">
        <v>25</v>
      </c>
      <c r="I456" s="57">
        <v>1</v>
      </c>
      <c r="J456" s="57">
        <v>1</v>
      </c>
      <c r="K456" s="141">
        <f>600</f>
        <v>600</v>
      </c>
      <c r="L456" s="141">
        <f t="shared" si="75"/>
        <v>600</v>
      </c>
      <c r="M456" s="65">
        <v>3.6</v>
      </c>
      <c r="N456" s="69" t="s">
        <v>27</v>
      </c>
      <c r="O456" s="69">
        <v>1</v>
      </c>
      <c r="P456" s="168">
        <f t="shared" si="76"/>
        <v>12</v>
      </c>
      <c r="Q456" s="68" t="s">
        <v>981</v>
      </c>
      <c r="R456" s="68">
        <v>50</v>
      </c>
      <c r="S456" s="141">
        <f t="shared" si="77"/>
        <v>12</v>
      </c>
      <c r="T456" s="185" t="str">
        <f t="shared" si="78"/>
        <v>12孔平底TC处理培养板：货号（8101）：ACPTC12S，灭菌12孔TC处理平底，1块/袋，50袋/箱；12元/袋</v>
      </c>
      <c r="U456" s="342"/>
      <c r="V456" s="343"/>
      <c r="W456" s="343"/>
      <c r="X456" s="344"/>
      <c r="Y456" s="178"/>
      <c r="Z456" s="73" t="s">
        <v>1469</v>
      </c>
      <c r="AA456" s="141" t="s">
        <v>4588</v>
      </c>
      <c r="AB456" s="141" t="s">
        <v>4592</v>
      </c>
      <c r="AC456" s="141" t="s">
        <v>4589</v>
      </c>
      <c r="AD456" s="186" t="s">
        <v>4597</v>
      </c>
      <c r="AE456" s="186" t="s">
        <v>4594</v>
      </c>
      <c r="AF456" s="186" t="s">
        <v>4595</v>
      </c>
      <c r="AG456" s="186" t="s">
        <v>4596</v>
      </c>
    </row>
    <row r="457" spans="1:33" ht="30" customHeight="1">
      <c r="A457" s="294"/>
      <c r="B457" s="294"/>
      <c r="C457" s="58" t="s">
        <v>1470</v>
      </c>
      <c r="D457" s="54">
        <v>8100</v>
      </c>
      <c r="E457" s="55" t="s">
        <v>1471</v>
      </c>
      <c r="F457" s="55" t="s">
        <v>1472</v>
      </c>
      <c r="G457" s="56" t="s">
        <v>1459</v>
      </c>
      <c r="H457" s="59" t="s">
        <v>25</v>
      </c>
      <c r="I457" s="57">
        <v>1</v>
      </c>
      <c r="J457" s="57">
        <v>1</v>
      </c>
      <c r="K457" s="141">
        <f>580</f>
        <v>580</v>
      </c>
      <c r="L457" s="141">
        <f t="shared" si="75"/>
        <v>580</v>
      </c>
      <c r="M457" s="65">
        <v>3.6</v>
      </c>
      <c r="N457" s="69" t="s">
        <v>27</v>
      </c>
      <c r="O457" s="69">
        <v>1</v>
      </c>
      <c r="P457" s="168">
        <f t="shared" si="76"/>
        <v>11.6</v>
      </c>
      <c r="Q457" s="68" t="s">
        <v>981</v>
      </c>
      <c r="R457" s="68">
        <v>50</v>
      </c>
      <c r="S457" s="141">
        <f t="shared" si="77"/>
        <v>11.6</v>
      </c>
      <c r="T457" s="185" t="str">
        <f t="shared" si="78"/>
        <v>12孔平底培养板：货号（8100）：ACP12S，灭菌12孔平底，1块/袋，50袋/箱；11.6元/袋</v>
      </c>
      <c r="U457" s="342"/>
      <c r="V457" s="343"/>
      <c r="W457" s="343"/>
      <c r="X457" s="344"/>
      <c r="Y457" s="178"/>
      <c r="Z457" s="73" t="s">
        <v>1473</v>
      </c>
      <c r="AA457" s="141" t="s">
        <v>4588</v>
      </c>
      <c r="AB457" s="141" t="s">
        <v>4592</v>
      </c>
      <c r="AC457" s="141" t="s">
        <v>4589</v>
      </c>
      <c r="AD457" s="186" t="s">
        <v>4597</v>
      </c>
      <c r="AE457" s="186" t="s">
        <v>4594</v>
      </c>
      <c r="AF457" s="186" t="s">
        <v>4595</v>
      </c>
      <c r="AG457" s="186" t="s">
        <v>4596</v>
      </c>
    </row>
    <row r="458" spans="1:33" ht="30" customHeight="1">
      <c r="A458" s="294" t="str">
        <f t="shared" si="79"/>
        <v>细胞培养板</v>
      </c>
      <c r="B458" s="294" t="str">
        <f t="shared" si="80"/>
        <v>易握结构</v>
      </c>
      <c r="C458" s="58" t="s">
        <v>1474</v>
      </c>
      <c r="D458" s="54">
        <v>8201</v>
      </c>
      <c r="E458" s="55" t="s">
        <v>1475</v>
      </c>
      <c r="F458" s="55" t="s">
        <v>1476</v>
      </c>
      <c r="G458" s="56" t="s">
        <v>1459</v>
      </c>
      <c r="H458" s="59" t="s">
        <v>25</v>
      </c>
      <c r="I458" s="57">
        <v>1</v>
      </c>
      <c r="J458" s="57">
        <v>1</v>
      </c>
      <c r="K458" s="141">
        <f>580</f>
        <v>580</v>
      </c>
      <c r="L458" s="141">
        <f t="shared" si="75"/>
        <v>580</v>
      </c>
      <c r="M458" s="65">
        <v>1.9</v>
      </c>
      <c r="N458" s="69" t="s">
        <v>27</v>
      </c>
      <c r="O458" s="69">
        <v>1</v>
      </c>
      <c r="P458" s="168">
        <f t="shared" si="76"/>
        <v>11.6</v>
      </c>
      <c r="Q458" s="68" t="s">
        <v>981</v>
      </c>
      <c r="R458" s="68">
        <v>50</v>
      </c>
      <c r="S458" s="141">
        <f t="shared" si="77"/>
        <v>11.6</v>
      </c>
      <c r="T458" s="185" t="str">
        <f t="shared" si="78"/>
        <v>24孔平底TC处理培养板：货号（8201）：ACPTC24S，灭菌24孔TC处理平底，1块/袋，50袋/箱；11.6元/袋</v>
      </c>
      <c r="U458" s="342"/>
      <c r="V458" s="343"/>
      <c r="W458" s="343"/>
      <c r="X458" s="344"/>
      <c r="Y458" s="178"/>
      <c r="Z458" s="73" t="s">
        <v>1477</v>
      </c>
      <c r="AA458" s="141" t="s">
        <v>4588</v>
      </c>
      <c r="AB458" s="141" t="s">
        <v>4592</v>
      </c>
      <c r="AC458" s="141" t="s">
        <v>4589</v>
      </c>
      <c r="AD458" s="186" t="s">
        <v>4597</v>
      </c>
      <c r="AE458" s="186" t="s">
        <v>4594</v>
      </c>
      <c r="AF458" s="186" t="s">
        <v>4595</v>
      </c>
      <c r="AG458" s="186" t="s">
        <v>4596</v>
      </c>
    </row>
    <row r="459" spans="1:33" ht="30" customHeight="1">
      <c r="A459" s="294"/>
      <c r="B459" s="294"/>
      <c r="C459" s="58" t="s">
        <v>1478</v>
      </c>
      <c r="D459" s="54">
        <v>8200</v>
      </c>
      <c r="E459" s="55" t="s">
        <v>1479</v>
      </c>
      <c r="F459" s="55" t="s">
        <v>1480</v>
      </c>
      <c r="G459" s="56" t="s">
        <v>1459</v>
      </c>
      <c r="H459" s="59" t="s">
        <v>25</v>
      </c>
      <c r="I459" s="57">
        <v>1</v>
      </c>
      <c r="J459" s="57">
        <v>1</v>
      </c>
      <c r="K459" s="141">
        <f>560</f>
        <v>560</v>
      </c>
      <c r="L459" s="141">
        <f t="shared" si="75"/>
        <v>560</v>
      </c>
      <c r="M459" s="65">
        <v>1.9</v>
      </c>
      <c r="N459" s="69" t="s">
        <v>27</v>
      </c>
      <c r="O459" s="69">
        <v>1</v>
      </c>
      <c r="P459" s="168">
        <f t="shared" si="76"/>
        <v>11.2</v>
      </c>
      <c r="Q459" s="68" t="s">
        <v>981</v>
      </c>
      <c r="R459" s="68">
        <v>50</v>
      </c>
      <c r="S459" s="141">
        <f t="shared" si="77"/>
        <v>11.2</v>
      </c>
      <c r="T459" s="185" t="str">
        <f t="shared" si="78"/>
        <v>24孔平底培养板：货号（8200）：ACP24S，灭菌24孔平底，1块/袋，50袋/箱；11.2元/袋</v>
      </c>
      <c r="U459" s="342"/>
      <c r="V459" s="343"/>
      <c r="W459" s="343"/>
      <c r="X459" s="344"/>
      <c r="Y459" s="178"/>
      <c r="Z459" s="73" t="s">
        <v>1481</v>
      </c>
      <c r="AA459" s="141" t="s">
        <v>4588</v>
      </c>
      <c r="AB459" s="141" t="s">
        <v>4592</v>
      </c>
      <c r="AC459" s="141" t="s">
        <v>4589</v>
      </c>
      <c r="AD459" s="186" t="s">
        <v>4597</v>
      </c>
      <c r="AE459" s="186" t="s">
        <v>4594</v>
      </c>
      <c r="AF459" s="186" t="s">
        <v>4595</v>
      </c>
      <c r="AG459" s="186" t="s">
        <v>4596</v>
      </c>
    </row>
    <row r="460" spans="1:33" ht="30" customHeight="1">
      <c r="A460" s="294" t="str">
        <f t="shared" si="79"/>
        <v>细胞培养板</v>
      </c>
      <c r="B460" s="294" t="str">
        <f t="shared" si="80"/>
        <v>易握结构</v>
      </c>
      <c r="C460" s="58" t="s">
        <v>1482</v>
      </c>
      <c r="D460" s="54">
        <v>8301</v>
      </c>
      <c r="E460" s="55" t="s">
        <v>1483</v>
      </c>
      <c r="F460" s="55" t="s">
        <v>1484</v>
      </c>
      <c r="G460" s="56" t="s">
        <v>1459</v>
      </c>
      <c r="H460" s="59" t="s">
        <v>25</v>
      </c>
      <c r="I460" s="57">
        <v>1</v>
      </c>
      <c r="J460" s="57">
        <v>1</v>
      </c>
      <c r="K460" s="141">
        <f>640</f>
        <v>640</v>
      </c>
      <c r="L460" s="141">
        <f t="shared" si="75"/>
        <v>640</v>
      </c>
      <c r="M460" s="65">
        <v>0.88</v>
      </c>
      <c r="N460" s="69" t="s">
        <v>27</v>
      </c>
      <c r="O460" s="69">
        <v>1</v>
      </c>
      <c r="P460" s="168">
        <f t="shared" si="76"/>
        <v>12.8</v>
      </c>
      <c r="Q460" s="68" t="s">
        <v>981</v>
      </c>
      <c r="R460" s="68">
        <v>50</v>
      </c>
      <c r="S460" s="141">
        <f t="shared" si="77"/>
        <v>12.8</v>
      </c>
      <c r="T460" s="185" t="str">
        <f t="shared" si="78"/>
        <v>48孔平底TC处理培养板：货号（8301）：ACPTC48S，灭菌48孔TC处理平底，1块/袋，50袋/箱；12.8元/袋</v>
      </c>
      <c r="U460" s="342"/>
      <c r="V460" s="343"/>
      <c r="W460" s="343"/>
      <c r="X460" s="344"/>
      <c r="Y460" s="178"/>
      <c r="Z460" s="73" t="s">
        <v>1485</v>
      </c>
      <c r="AA460" s="141" t="s">
        <v>4588</v>
      </c>
      <c r="AB460" s="141" t="s">
        <v>4592</v>
      </c>
      <c r="AC460" s="141" t="s">
        <v>4589</v>
      </c>
      <c r="AD460" s="186" t="s">
        <v>4597</v>
      </c>
      <c r="AE460" s="186" t="s">
        <v>4594</v>
      </c>
      <c r="AF460" s="186" t="s">
        <v>4595</v>
      </c>
      <c r="AG460" s="186" t="s">
        <v>4596</v>
      </c>
    </row>
    <row r="461" spans="1:33" ht="30" customHeight="1">
      <c r="A461" s="294"/>
      <c r="B461" s="294"/>
      <c r="C461" s="58" t="s">
        <v>1486</v>
      </c>
      <c r="D461" s="54">
        <v>8300</v>
      </c>
      <c r="E461" s="55" t="s">
        <v>1487</v>
      </c>
      <c r="F461" s="55" t="s">
        <v>1488</v>
      </c>
      <c r="G461" s="56" t="s">
        <v>1459</v>
      </c>
      <c r="H461" s="59" t="s">
        <v>25</v>
      </c>
      <c r="I461" s="57">
        <v>1</v>
      </c>
      <c r="J461" s="57">
        <v>1</v>
      </c>
      <c r="K461" s="141">
        <f>620</f>
        <v>620</v>
      </c>
      <c r="L461" s="141">
        <f t="shared" si="75"/>
        <v>620</v>
      </c>
      <c r="M461" s="65">
        <v>0.88</v>
      </c>
      <c r="N461" s="69" t="s">
        <v>27</v>
      </c>
      <c r="O461" s="69">
        <v>1</v>
      </c>
      <c r="P461" s="168">
        <f t="shared" si="76"/>
        <v>12.4</v>
      </c>
      <c r="Q461" s="68" t="s">
        <v>981</v>
      </c>
      <c r="R461" s="68">
        <v>50</v>
      </c>
      <c r="S461" s="141">
        <f t="shared" si="77"/>
        <v>12.4</v>
      </c>
      <c r="T461" s="185" t="str">
        <f t="shared" si="78"/>
        <v>48孔平底培养板：货号（8300）：ACP48S，灭菌48孔平底，1块/袋，50袋/箱；12.4元/袋</v>
      </c>
      <c r="U461" s="342"/>
      <c r="V461" s="343"/>
      <c r="W461" s="343"/>
      <c r="X461" s="344"/>
      <c r="Y461" s="178"/>
      <c r="Z461" s="73" t="s">
        <v>1489</v>
      </c>
      <c r="AA461" s="141" t="s">
        <v>4588</v>
      </c>
      <c r="AB461" s="141" t="s">
        <v>4592</v>
      </c>
      <c r="AC461" s="141" t="s">
        <v>4589</v>
      </c>
      <c r="AD461" s="186" t="s">
        <v>4597</v>
      </c>
      <c r="AE461" s="186" t="s">
        <v>4594</v>
      </c>
      <c r="AF461" s="186" t="s">
        <v>4595</v>
      </c>
      <c r="AG461" s="186" t="s">
        <v>4596</v>
      </c>
    </row>
    <row r="462" spans="1:33" ht="30" customHeight="1">
      <c r="A462" s="294" t="str">
        <f t="shared" ref="A462:A466" si="81">A460</f>
        <v>细胞培养板</v>
      </c>
      <c r="B462" s="294" t="str">
        <f t="shared" ref="B462:B466" si="82">B460</f>
        <v>易握结构</v>
      </c>
      <c r="C462" s="58" t="s">
        <v>1490</v>
      </c>
      <c r="D462" s="54">
        <v>8401</v>
      </c>
      <c r="E462" s="55" t="s">
        <v>1491</v>
      </c>
      <c r="F462" s="55" t="s">
        <v>1493</v>
      </c>
      <c r="G462" s="56" t="s">
        <v>4630</v>
      </c>
      <c r="H462" s="59" t="s">
        <v>25</v>
      </c>
      <c r="I462" s="57">
        <v>1</v>
      </c>
      <c r="J462" s="57">
        <v>1</v>
      </c>
      <c r="K462" s="141">
        <f>1160</f>
        <v>1160</v>
      </c>
      <c r="L462" s="141">
        <f t="shared" si="75"/>
        <v>1160</v>
      </c>
      <c r="M462" s="65">
        <v>0.32</v>
      </c>
      <c r="N462" s="69" t="s">
        <v>27</v>
      </c>
      <c r="O462" s="69">
        <v>1</v>
      </c>
      <c r="P462" s="168">
        <f t="shared" si="76"/>
        <v>11.6</v>
      </c>
      <c r="Q462" s="68" t="s">
        <v>981</v>
      </c>
      <c r="R462" s="68">
        <v>100</v>
      </c>
      <c r="S462" s="141">
        <f t="shared" si="77"/>
        <v>11.6</v>
      </c>
      <c r="T462" s="185" t="str">
        <f t="shared" si="78"/>
        <v>96孔平底TC处理培养板：货号（8401）：ACPTC96S，灭菌96孔TC处理平底，1块/袋，100袋/箱；11.6元/袋</v>
      </c>
      <c r="U462" s="342"/>
      <c r="V462" s="343"/>
      <c r="W462" s="343"/>
      <c r="X462" s="344"/>
      <c r="Y462" s="178"/>
      <c r="Z462" s="73" t="s">
        <v>1494</v>
      </c>
      <c r="AA462" s="141" t="s">
        <v>4588</v>
      </c>
      <c r="AB462" s="141" t="s">
        <v>4592</v>
      </c>
      <c r="AC462" s="141" t="s">
        <v>4589</v>
      </c>
      <c r="AD462" s="186" t="s">
        <v>4597</v>
      </c>
      <c r="AE462" s="186" t="s">
        <v>4594</v>
      </c>
      <c r="AF462" s="186" t="s">
        <v>4595</v>
      </c>
      <c r="AG462" s="186" t="s">
        <v>4596</v>
      </c>
    </row>
    <row r="463" spans="1:33" ht="30" customHeight="1">
      <c r="A463" s="294"/>
      <c r="B463" s="294"/>
      <c r="C463" s="58" t="s">
        <v>1495</v>
      </c>
      <c r="D463" s="54">
        <v>8400</v>
      </c>
      <c r="E463" s="55" t="s">
        <v>1496</v>
      </c>
      <c r="F463" s="55" t="s">
        <v>1497</v>
      </c>
      <c r="G463" s="56" t="s">
        <v>1492</v>
      </c>
      <c r="H463" s="59" t="s">
        <v>25</v>
      </c>
      <c r="I463" s="57">
        <v>1</v>
      </c>
      <c r="J463" s="57">
        <v>1</v>
      </c>
      <c r="K463" s="141">
        <f>1120</f>
        <v>1120</v>
      </c>
      <c r="L463" s="141">
        <f t="shared" si="75"/>
        <v>1120</v>
      </c>
      <c r="M463" s="65">
        <v>0.32</v>
      </c>
      <c r="N463" s="69" t="s">
        <v>27</v>
      </c>
      <c r="O463" s="69">
        <v>1</v>
      </c>
      <c r="P463" s="168">
        <f t="shared" si="76"/>
        <v>11.2</v>
      </c>
      <c r="Q463" s="68" t="s">
        <v>981</v>
      </c>
      <c r="R463" s="68">
        <v>100</v>
      </c>
      <c r="S463" s="141">
        <f t="shared" si="77"/>
        <v>11.2</v>
      </c>
      <c r="T463" s="185" t="str">
        <f t="shared" si="78"/>
        <v>96孔平底培养板：货号（8400）：ACP96S，灭菌96孔平底，1块/袋，100袋/箱；11.2元/袋</v>
      </c>
      <c r="U463" s="342"/>
      <c r="V463" s="343"/>
      <c r="W463" s="343"/>
      <c r="X463" s="344"/>
      <c r="Y463" s="178"/>
      <c r="Z463" s="73" t="s">
        <v>1498</v>
      </c>
      <c r="AA463" s="141" t="s">
        <v>4588</v>
      </c>
      <c r="AB463" s="141" t="s">
        <v>4592</v>
      </c>
      <c r="AC463" s="141" t="s">
        <v>4589</v>
      </c>
      <c r="AD463" s="186" t="s">
        <v>4597</v>
      </c>
      <c r="AE463" s="186" t="s">
        <v>4594</v>
      </c>
      <c r="AF463" s="186" t="s">
        <v>4595</v>
      </c>
      <c r="AG463" s="186" t="s">
        <v>4596</v>
      </c>
    </row>
    <row r="464" spans="1:33" ht="30" customHeight="1">
      <c r="A464" s="294" t="str">
        <f t="shared" si="81"/>
        <v>细胞培养板</v>
      </c>
      <c r="B464" s="294" t="str">
        <f t="shared" si="82"/>
        <v>易握结构</v>
      </c>
      <c r="C464" s="58" t="s">
        <v>1499</v>
      </c>
      <c r="D464" s="54">
        <v>8421</v>
      </c>
      <c r="E464" s="55" t="s">
        <v>1500</v>
      </c>
      <c r="F464" s="55" t="s">
        <v>1501</v>
      </c>
      <c r="G464" s="56" t="s">
        <v>1459</v>
      </c>
      <c r="H464" s="59" t="s">
        <v>25</v>
      </c>
      <c r="I464" s="57">
        <v>1</v>
      </c>
      <c r="J464" s="57">
        <v>1</v>
      </c>
      <c r="K464" s="141">
        <f>620</f>
        <v>620</v>
      </c>
      <c r="L464" s="141">
        <f t="shared" si="75"/>
        <v>620</v>
      </c>
      <c r="M464" s="65">
        <v>0.33</v>
      </c>
      <c r="N464" s="69" t="s">
        <v>27</v>
      </c>
      <c r="O464" s="69">
        <v>1</v>
      </c>
      <c r="P464" s="168">
        <f t="shared" si="76"/>
        <v>12.4</v>
      </c>
      <c r="Q464" s="68" t="s">
        <v>981</v>
      </c>
      <c r="R464" s="68">
        <v>50</v>
      </c>
      <c r="S464" s="141">
        <f t="shared" si="77"/>
        <v>12.4</v>
      </c>
      <c r="T464" s="185" t="str">
        <f t="shared" si="78"/>
        <v>96孔U底TC处理培养板：货号（8421）：ACUTC96S，灭菌96孔TC处理圆底，1块/袋，50袋/箱；12.4元/袋</v>
      </c>
      <c r="U464" s="342"/>
      <c r="V464" s="343"/>
      <c r="W464" s="343"/>
      <c r="X464" s="344"/>
      <c r="Y464" s="178"/>
      <c r="Z464" s="73" t="s">
        <v>1502</v>
      </c>
      <c r="AA464" s="141" t="s">
        <v>4588</v>
      </c>
      <c r="AB464" s="141" t="s">
        <v>4592</v>
      </c>
      <c r="AC464" s="141" t="s">
        <v>4589</v>
      </c>
      <c r="AD464" s="186" t="s">
        <v>4597</v>
      </c>
      <c r="AE464" s="186" t="s">
        <v>4594</v>
      </c>
      <c r="AF464" s="186" t="s">
        <v>4595</v>
      </c>
      <c r="AG464" s="186" t="s">
        <v>4596</v>
      </c>
    </row>
    <row r="465" spans="1:33" ht="30" customHeight="1">
      <c r="A465" s="294"/>
      <c r="B465" s="294"/>
      <c r="C465" s="58" t="s">
        <v>1503</v>
      </c>
      <c r="D465" s="54">
        <v>8420</v>
      </c>
      <c r="E465" s="55" t="s">
        <v>1504</v>
      </c>
      <c r="F465" s="55" t="s">
        <v>1505</v>
      </c>
      <c r="G465" s="56" t="s">
        <v>1459</v>
      </c>
      <c r="H465" s="59" t="s">
        <v>25</v>
      </c>
      <c r="I465" s="57">
        <v>1</v>
      </c>
      <c r="J465" s="57">
        <v>1</v>
      </c>
      <c r="K465" s="141">
        <f>600</f>
        <v>600</v>
      </c>
      <c r="L465" s="141">
        <f t="shared" si="75"/>
        <v>600</v>
      </c>
      <c r="M465" s="65">
        <v>0.33</v>
      </c>
      <c r="N465" s="69" t="s">
        <v>27</v>
      </c>
      <c r="O465" s="69">
        <v>1</v>
      </c>
      <c r="P465" s="168">
        <f t="shared" si="76"/>
        <v>12</v>
      </c>
      <c r="Q465" s="68" t="s">
        <v>981</v>
      </c>
      <c r="R465" s="68">
        <v>50</v>
      </c>
      <c r="S465" s="141">
        <f t="shared" si="77"/>
        <v>12</v>
      </c>
      <c r="T465" s="185" t="str">
        <f t="shared" si="78"/>
        <v>96孔U底培养板：货号（8420）：ACU96S，灭菌96孔圆底，1块/袋，50袋/箱；12元/袋</v>
      </c>
      <c r="U465" s="342"/>
      <c r="V465" s="343"/>
      <c r="W465" s="343"/>
      <c r="X465" s="344"/>
      <c r="Y465" s="178"/>
      <c r="Z465" s="73" t="s">
        <v>1506</v>
      </c>
      <c r="AA465" s="141" t="s">
        <v>4588</v>
      </c>
      <c r="AB465" s="141" t="s">
        <v>4592</v>
      </c>
      <c r="AC465" s="141" t="s">
        <v>4589</v>
      </c>
      <c r="AD465" s="186" t="s">
        <v>4597</v>
      </c>
      <c r="AE465" s="186" t="s">
        <v>4594</v>
      </c>
      <c r="AF465" s="186" t="s">
        <v>4595</v>
      </c>
      <c r="AG465" s="186" t="s">
        <v>4596</v>
      </c>
    </row>
    <row r="466" spans="1:33" ht="30" customHeight="1">
      <c r="A466" s="294" t="str">
        <f t="shared" si="81"/>
        <v>细胞培养板</v>
      </c>
      <c r="B466" s="294" t="str">
        <f t="shared" si="82"/>
        <v>易握结构</v>
      </c>
      <c r="C466" s="58" t="s">
        <v>1507</v>
      </c>
      <c r="D466" s="54">
        <v>8501</v>
      </c>
      <c r="E466" s="55" t="s">
        <v>4647</v>
      </c>
      <c r="F466" s="55" t="s">
        <v>1508</v>
      </c>
      <c r="G466" s="56" t="s">
        <v>1459</v>
      </c>
      <c r="H466" s="59" t="s">
        <v>25</v>
      </c>
      <c r="I466" s="57">
        <v>1</v>
      </c>
      <c r="J466" s="57">
        <v>1</v>
      </c>
      <c r="K466" s="141">
        <f>840</f>
        <v>840</v>
      </c>
      <c r="L466" s="141">
        <f t="shared" si="75"/>
        <v>840</v>
      </c>
      <c r="M466" s="65">
        <v>0.11</v>
      </c>
      <c r="N466" s="69" t="s">
        <v>27</v>
      </c>
      <c r="O466" s="69">
        <v>1</v>
      </c>
      <c r="P466" s="168">
        <f t="shared" si="76"/>
        <v>16.8</v>
      </c>
      <c r="Q466" s="68" t="s">
        <v>981</v>
      </c>
      <c r="R466" s="68">
        <v>50</v>
      </c>
      <c r="S466" s="141">
        <f t="shared" si="77"/>
        <v>16.8</v>
      </c>
      <c r="T466" s="185" t="str">
        <f t="shared" si="78"/>
        <v>384孔平底TC处理培养板：货号（8501）：ACPTC384S，灭菌384孔TC处理平底，1块/袋，50袋/箱；16.8元/袋</v>
      </c>
      <c r="U466" s="342"/>
      <c r="V466" s="343"/>
      <c r="W466" s="343"/>
      <c r="X466" s="344"/>
      <c r="Y466" s="178"/>
      <c r="Z466" s="73" t="s">
        <v>1509</v>
      </c>
      <c r="AA466" s="141" t="s">
        <v>4588</v>
      </c>
      <c r="AB466" s="141" t="s">
        <v>4592</v>
      </c>
      <c r="AC466" s="141" t="s">
        <v>4589</v>
      </c>
      <c r="AD466" s="186" t="s">
        <v>4597</v>
      </c>
      <c r="AE466" s="186" t="s">
        <v>4594</v>
      </c>
      <c r="AF466" s="186" t="s">
        <v>4595</v>
      </c>
      <c r="AG466" s="186" t="s">
        <v>4596</v>
      </c>
    </row>
    <row r="467" spans="1:33" ht="30" customHeight="1">
      <c r="A467" s="294" t="e">
        <f>#REF!</f>
        <v>#REF!</v>
      </c>
      <c r="B467" s="294" t="e">
        <f>#REF!</f>
        <v>#REF!</v>
      </c>
      <c r="C467" s="58" t="s">
        <v>1510</v>
      </c>
      <c r="D467" s="54">
        <v>8500</v>
      </c>
      <c r="E467" s="55" t="s">
        <v>1511</v>
      </c>
      <c r="F467" s="55" t="s">
        <v>1512</v>
      </c>
      <c r="G467" s="56" t="s">
        <v>1459</v>
      </c>
      <c r="H467" s="59" t="s">
        <v>25</v>
      </c>
      <c r="I467" s="57">
        <v>1</v>
      </c>
      <c r="J467" s="57">
        <v>1</v>
      </c>
      <c r="K467" s="141">
        <f>800</f>
        <v>800</v>
      </c>
      <c r="L467" s="141">
        <f t="shared" si="75"/>
        <v>800</v>
      </c>
      <c r="M467" s="65">
        <v>0.11</v>
      </c>
      <c r="N467" s="69" t="s">
        <v>27</v>
      </c>
      <c r="O467" s="69">
        <v>1</v>
      </c>
      <c r="P467" s="168">
        <f t="shared" si="76"/>
        <v>16</v>
      </c>
      <c r="Q467" s="68" t="s">
        <v>981</v>
      </c>
      <c r="R467" s="68">
        <v>50</v>
      </c>
      <c r="S467" s="141">
        <f t="shared" si="77"/>
        <v>16</v>
      </c>
      <c r="T467" s="185" t="str">
        <f t="shared" si="78"/>
        <v>384孔平底培养板：货号（8500）：ACPP384S，灭菌384孔平底，1块/袋，50袋/箱；16元/袋</v>
      </c>
      <c r="U467" s="342"/>
      <c r="V467" s="343"/>
      <c r="W467" s="343"/>
      <c r="X467" s="344"/>
      <c r="Y467" s="178"/>
      <c r="Z467" s="73" t="s">
        <v>1513</v>
      </c>
      <c r="AA467" s="141" t="s">
        <v>4588</v>
      </c>
      <c r="AB467" s="141" t="s">
        <v>4592</v>
      </c>
      <c r="AC467" s="141" t="s">
        <v>4589</v>
      </c>
      <c r="AD467" s="186" t="s">
        <v>4597</v>
      </c>
      <c r="AE467" s="186" t="s">
        <v>4594</v>
      </c>
      <c r="AF467" s="186" t="s">
        <v>4595</v>
      </c>
      <c r="AG467" s="186" t="s">
        <v>4596</v>
      </c>
    </row>
    <row r="468" spans="1:33" ht="30" hidden="1" customHeight="1">
      <c r="A468" s="283" t="s">
        <v>1514</v>
      </c>
      <c r="B468" s="283" t="s">
        <v>1515</v>
      </c>
      <c r="C468" s="58" t="s">
        <v>1516</v>
      </c>
      <c r="D468" s="60">
        <v>8431</v>
      </c>
      <c r="E468" s="159" t="s">
        <v>1517</v>
      </c>
      <c r="F468" s="56" t="s">
        <v>1518</v>
      </c>
      <c r="G468" s="56" t="s">
        <v>1492</v>
      </c>
      <c r="H468" s="59" t="s">
        <v>25</v>
      </c>
      <c r="I468" s="57">
        <v>1</v>
      </c>
      <c r="J468" s="57">
        <v>1</v>
      </c>
      <c r="K468" s="141"/>
      <c r="L468" s="141">
        <f t="shared" si="75"/>
        <v>0</v>
      </c>
      <c r="M468" s="65">
        <v>0.32</v>
      </c>
      <c r="N468" s="69" t="s">
        <v>27</v>
      </c>
      <c r="O468" s="69">
        <v>1</v>
      </c>
      <c r="P468" s="168">
        <f t="shared" si="76"/>
        <v>0</v>
      </c>
      <c r="Q468" s="68" t="s">
        <v>981</v>
      </c>
      <c r="R468" s="68">
        <v>100</v>
      </c>
      <c r="S468" s="141">
        <f t="shared" si="77"/>
        <v>0</v>
      </c>
      <c r="T468" s="185" t="str">
        <f t="shared" si="78"/>
        <v>补偿盖96孔平底TC处理培养板：货号（8431）：ACPCTC96S，蒸发补偿盖，灭菌96孔TC处理平底，1块/袋，100袋/箱；0元/袋</v>
      </c>
      <c r="U468" s="342"/>
      <c r="V468" s="343"/>
      <c r="W468" s="343"/>
      <c r="X468" s="344"/>
      <c r="Y468" s="178"/>
      <c r="Z468" s="73" t="s">
        <v>1519</v>
      </c>
      <c r="AA468" s="141" t="s">
        <v>4588</v>
      </c>
      <c r="AB468" s="141" t="s">
        <v>4592</v>
      </c>
      <c r="AC468" s="141" t="s">
        <v>4589</v>
      </c>
      <c r="AD468" s="186" t="s">
        <v>4597</v>
      </c>
      <c r="AE468" s="186" t="s">
        <v>4594</v>
      </c>
      <c r="AF468" s="186" t="s">
        <v>4595</v>
      </c>
      <c r="AG468" s="186" t="s">
        <v>4596</v>
      </c>
    </row>
    <row r="469" spans="1:33" ht="30" hidden="1" customHeight="1">
      <c r="A469" s="284"/>
      <c r="B469" s="284"/>
      <c r="C469" s="58" t="s">
        <v>1520</v>
      </c>
      <c r="D469" s="60">
        <v>8430</v>
      </c>
      <c r="E469" s="159" t="s">
        <v>1521</v>
      </c>
      <c r="F469" s="56" t="s">
        <v>1522</v>
      </c>
      <c r="G469" s="56" t="s">
        <v>1492</v>
      </c>
      <c r="H469" s="59" t="s">
        <v>25</v>
      </c>
      <c r="I469" s="57">
        <v>1</v>
      </c>
      <c r="J469" s="57">
        <v>1</v>
      </c>
      <c r="K469" s="141"/>
      <c r="L469" s="141">
        <f t="shared" si="75"/>
        <v>0</v>
      </c>
      <c r="M469" s="65">
        <v>0.32</v>
      </c>
      <c r="N469" s="69" t="s">
        <v>27</v>
      </c>
      <c r="O469" s="69">
        <v>1</v>
      </c>
      <c r="P469" s="168">
        <f t="shared" si="76"/>
        <v>0</v>
      </c>
      <c r="Q469" s="68" t="s">
        <v>981</v>
      </c>
      <c r="R469" s="68">
        <v>100</v>
      </c>
      <c r="S469" s="141">
        <f t="shared" si="77"/>
        <v>0</v>
      </c>
      <c r="T469" s="185" t="str">
        <f t="shared" si="78"/>
        <v>补偿盖96孔平底培养板：货号（8430）：ACPC96S，蒸发补偿盖，灭菌96孔平底，1块/袋，100袋/箱；0元/袋</v>
      </c>
      <c r="U469" s="342"/>
      <c r="V469" s="343"/>
      <c r="W469" s="343"/>
      <c r="X469" s="344"/>
      <c r="Y469" s="178"/>
      <c r="Z469" s="73" t="s">
        <v>1523</v>
      </c>
      <c r="AA469" s="141" t="s">
        <v>4588</v>
      </c>
      <c r="AB469" s="141" t="s">
        <v>4592</v>
      </c>
      <c r="AC469" s="141" t="s">
        <v>4589</v>
      </c>
      <c r="AD469" s="186" t="s">
        <v>4597</v>
      </c>
      <c r="AE469" s="186" t="s">
        <v>4594</v>
      </c>
      <c r="AF469" s="186" t="s">
        <v>4595</v>
      </c>
      <c r="AG469" s="186" t="s">
        <v>4596</v>
      </c>
    </row>
    <row r="470" spans="1:33" ht="30" hidden="1" customHeight="1">
      <c r="A470" s="284"/>
      <c r="B470" s="284"/>
      <c r="C470" s="58" t="s">
        <v>1524</v>
      </c>
      <c r="D470" s="60">
        <v>8441</v>
      </c>
      <c r="E470" s="159" t="s">
        <v>1525</v>
      </c>
      <c r="F470" s="56" t="s">
        <v>1526</v>
      </c>
      <c r="G470" s="56" t="s">
        <v>1459</v>
      </c>
      <c r="H470" s="59" t="s">
        <v>25</v>
      </c>
      <c r="I470" s="57">
        <v>1</v>
      </c>
      <c r="J470" s="57">
        <v>1</v>
      </c>
      <c r="K470" s="141"/>
      <c r="L470" s="141">
        <f t="shared" si="75"/>
        <v>0</v>
      </c>
      <c r="M470" s="65">
        <v>0.33</v>
      </c>
      <c r="N470" s="69" t="s">
        <v>27</v>
      </c>
      <c r="O470" s="69">
        <v>1</v>
      </c>
      <c r="P470" s="168">
        <f t="shared" si="76"/>
        <v>0</v>
      </c>
      <c r="Q470" s="68" t="s">
        <v>981</v>
      </c>
      <c r="R470" s="68">
        <v>50</v>
      </c>
      <c r="S470" s="141">
        <f t="shared" si="77"/>
        <v>0</v>
      </c>
      <c r="T470" s="185" t="str">
        <f t="shared" si="78"/>
        <v>补偿盖96孔U底TC处理培养板：货号（8441）：ACUCTC96S，蒸发补偿盖，灭菌96孔TC处理圆底，1块/袋，50袋/箱；0元/袋</v>
      </c>
      <c r="U470" s="342"/>
      <c r="V470" s="343"/>
      <c r="W470" s="343"/>
      <c r="X470" s="344"/>
      <c r="Y470" s="178"/>
      <c r="Z470" s="73" t="s">
        <v>1527</v>
      </c>
      <c r="AA470" s="141" t="s">
        <v>4588</v>
      </c>
      <c r="AB470" s="141" t="s">
        <v>4592</v>
      </c>
      <c r="AC470" s="141" t="s">
        <v>4589</v>
      </c>
      <c r="AD470" s="186" t="s">
        <v>4597</v>
      </c>
      <c r="AE470" s="186" t="s">
        <v>4594</v>
      </c>
      <c r="AF470" s="186" t="s">
        <v>4595</v>
      </c>
      <c r="AG470" s="186" t="s">
        <v>4596</v>
      </c>
    </row>
    <row r="471" spans="1:33" ht="30" hidden="1" customHeight="1">
      <c r="A471" s="285"/>
      <c r="B471" s="285"/>
      <c r="C471" s="58" t="s">
        <v>1528</v>
      </c>
      <c r="D471" s="60">
        <v>8440</v>
      </c>
      <c r="E471" s="159" t="s">
        <v>1529</v>
      </c>
      <c r="F471" s="56" t="s">
        <v>1530</v>
      </c>
      <c r="G471" s="56" t="s">
        <v>1459</v>
      </c>
      <c r="H471" s="59" t="s">
        <v>25</v>
      </c>
      <c r="I471" s="57">
        <v>1</v>
      </c>
      <c r="J471" s="57">
        <v>1</v>
      </c>
      <c r="K471" s="141"/>
      <c r="L471" s="141">
        <f t="shared" si="75"/>
        <v>0</v>
      </c>
      <c r="M471" s="65">
        <v>0.33</v>
      </c>
      <c r="N471" s="69" t="s">
        <v>27</v>
      </c>
      <c r="O471" s="69">
        <v>1</v>
      </c>
      <c r="P471" s="168">
        <f t="shared" si="76"/>
        <v>0</v>
      </c>
      <c r="Q471" s="68" t="s">
        <v>981</v>
      </c>
      <c r="R471" s="68">
        <v>50</v>
      </c>
      <c r="S471" s="141">
        <f t="shared" si="77"/>
        <v>0</v>
      </c>
      <c r="T471" s="185" t="str">
        <f t="shared" si="78"/>
        <v>补偿盖96孔U底培养板：货号（8440）：ACUC96S，蒸发补偿盖，灭菌96孔圆底，1块/袋，50袋/箱；0元/袋</v>
      </c>
      <c r="U471" s="342"/>
      <c r="V471" s="343"/>
      <c r="W471" s="343"/>
      <c r="X471" s="344"/>
      <c r="Y471" s="178"/>
      <c r="Z471" s="73" t="s">
        <v>1531</v>
      </c>
      <c r="AA471" s="141" t="s">
        <v>4588</v>
      </c>
      <c r="AB471" s="141" t="s">
        <v>4592</v>
      </c>
      <c r="AC471" s="141" t="s">
        <v>4589</v>
      </c>
      <c r="AD471" s="186" t="s">
        <v>4597</v>
      </c>
      <c r="AE471" s="186" t="s">
        <v>4594</v>
      </c>
      <c r="AF471" s="186" t="s">
        <v>4595</v>
      </c>
      <c r="AG471" s="186" t="s">
        <v>4596</v>
      </c>
    </row>
    <row r="472" spans="1:33" ht="30" customHeight="1">
      <c r="A472" s="286" t="s">
        <v>1532</v>
      </c>
      <c r="B472" s="286" t="s">
        <v>1457</v>
      </c>
      <c r="C472" s="58" t="s">
        <v>1533</v>
      </c>
      <c r="D472" s="54">
        <v>8601</v>
      </c>
      <c r="E472" s="55" t="s">
        <v>1534</v>
      </c>
      <c r="F472" s="55" t="s">
        <v>1536</v>
      </c>
      <c r="G472" s="56" t="s">
        <v>4631</v>
      </c>
      <c r="H472" s="59" t="s">
        <v>25</v>
      </c>
      <c r="I472" s="57">
        <v>1</v>
      </c>
      <c r="J472" s="57">
        <v>1</v>
      </c>
      <c r="K472" s="141">
        <f>880</f>
        <v>880</v>
      </c>
      <c r="L472" s="141">
        <f t="shared" si="75"/>
        <v>880</v>
      </c>
      <c r="M472" s="65">
        <v>8.5</v>
      </c>
      <c r="N472" s="69" t="s">
        <v>27</v>
      </c>
      <c r="O472" s="69">
        <v>20</v>
      </c>
      <c r="P472" s="168">
        <f t="shared" si="76"/>
        <v>35.200000000000003</v>
      </c>
      <c r="Q472" s="68" t="s">
        <v>28</v>
      </c>
      <c r="R472" s="68">
        <v>500</v>
      </c>
      <c r="S472" s="141">
        <f t="shared" si="77"/>
        <v>1.76</v>
      </c>
      <c r="T472" s="185" t="str">
        <f t="shared" si="78"/>
        <v>35mmTC处理细胞培养皿：货号（8601）：ACDTC35S，灭菌TC处理，20个/袋，25袋/箱；35.2元/袋</v>
      </c>
      <c r="U472" s="342"/>
      <c r="V472" s="343"/>
      <c r="W472" s="343"/>
      <c r="X472" s="344"/>
      <c r="Y472" s="178"/>
      <c r="Z472" s="73" t="s">
        <v>1537</v>
      </c>
      <c r="AA472" s="141" t="s">
        <v>4588</v>
      </c>
      <c r="AB472" s="141" t="s">
        <v>4592</v>
      </c>
      <c r="AC472" s="141" t="s">
        <v>4589</v>
      </c>
      <c r="AD472" s="186" t="s">
        <v>4597</v>
      </c>
      <c r="AE472" s="186" t="s">
        <v>4594</v>
      </c>
      <c r="AF472" s="186" t="s">
        <v>4595</v>
      </c>
      <c r="AG472" s="186" t="s">
        <v>4596</v>
      </c>
    </row>
    <row r="473" spans="1:33" ht="30" customHeight="1">
      <c r="A473" s="287"/>
      <c r="B473" s="287"/>
      <c r="C473" s="58" t="s">
        <v>1538</v>
      </c>
      <c r="D473" s="54">
        <v>8600</v>
      </c>
      <c r="E473" s="55" t="s">
        <v>4646</v>
      </c>
      <c r="F473" s="55" t="s">
        <v>1539</v>
      </c>
      <c r="G473" s="56" t="s">
        <v>1535</v>
      </c>
      <c r="H473" s="59" t="s">
        <v>25</v>
      </c>
      <c r="I473" s="57">
        <v>1</v>
      </c>
      <c r="J473" s="57">
        <v>1</v>
      </c>
      <c r="K473" s="141">
        <f>840</f>
        <v>840</v>
      </c>
      <c r="L473" s="141">
        <f t="shared" si="75"/>
        <v>840</v>
      </c>
      <c r="M473" s="65">
        <v>8.5</v>
      </c>
      <c r="N473" s="69" t="s">
        <v>27</v>
      </c>
      <c r="O473" s="69">
        <v>20</v>
      </c>
      <c r="P473" s="168">
        <f t="shared" si="76"/>
        <v>33.6</v>
      </c>
      <c r="Q473" s="68" t="s">
        <v>28</v>
      </c>
      <c r="R473" s="68">
        <v>500</v>
      </c>
      <c r="S473" s="141">
        <f t="shared" si="77"/>
        <v>1.68</v>
      </c>
      <c r="T473" s="185" t="str">
        <f t="shared" si="78"/>
        <v>35mm细胞培养皿：货号（8600）：ACD35S，灭菌，20个/袋，25袋/箱；33.6元/袋</v>
      </c>
      <c r="U473" s="342"/>
      <c r="V473" s="343"/>
      <c r="W473" s="343"/>
      <c r="X473" s="344"/>
      <c r="Y473" s="178"/>
      <c r="Z473" s="73" t="s">
        <v>1540</v>
      </c>
      <c r="AA473" s="141" t="s">
        <v>4588</v>
      </c>
      <c r="AB473" s="141" t="s">
        <v>4592</v>
      </c>
      <c r="AC473" s="141" t="s">
        <v>4589</v>
      </c>
      <c r="AD473" s="186" t="s">
        <v>4597</v>
      </c>
      <c r="AE473" s="186" t="s">
        <v>4594</v>
      </c>
      <c r="AF473" s="186" t="s">
        <v>4595</v>
      </c>
      <c r="AG473" s="186" t="s">
        <v>4596</v>
      </c>
    </row>
    <row r="474" spans="1:33" ht="30" customHeight="1">
      <c r="A474" s="287"/>
      <c r="B474" s="287"/>
      <c r="C474" s="58" t="s">
        <v>1541</v>
      </c>
      <c r="D474" s="54">
        <v>8701</v>
      </c>
      <c r="E474" s="55" t="s">
        <v>1542</v>
      </c>
      <c r="F474" s="55" t="s">
        <v>1536</v>
      </c>
      <c r="G474" s="56" t="s">
        <v>4632</v>
      </c>
      <c r="H474" s="59" t="s">
        <v>25</v>
      </c>
      <c r="I474" s="57">
        <v>1</v>
      </c>
      <c r="J474" s="57">
        <v>1</v>
      </c>
      <c r="K474" s="141">
        <f>1040</f>
        <v>1040</v>
      </c>
      <c r="L474" s="141">
        <f t="shared" si="75"/>
        <v>1040</v>
      </c>
      <c r="M474" s="65">
        <v>22.9</v>
      </c>
      <c r="N474" s="69" t="s">
        <v>27</v>
      </c>
      <c r="O474" s="69">
        <v>20</v>
      </c>
      <c r="P474" s="168">
        <f t="shared" si="76"/>
        <v>41.6</v>
      </c>
      <c r="Q474" s="68" t="s">
        <v>28</v>
      </c>
      <c r="R474" s="68">
        <v>500</v>
      </c>
      <c r="S474" s="141">
        <f t="shared" si="77"/>
        <v>2.08</v>
      </c>
      <c r="T474" s="185" t="str">
        <f t="shared" si="78"/>
        <v>60mmTC处理细胞培养皿：货号（8701）：ACDTC60S，灭菌TC处理，20个/袋,25袋/箱；41.6元/袋</v>
      </c>
      <c r="U474" s="342"/>
      <c r="V474" s="343"/>
      <c r="W474" s="343"/>
      <c r="X474" s="344"/>
      <c r="Y474" s="178"/>
      <c r="Z474" s="73" t="s">
        <v>1544</v>
      </c>
      <c r="AA474" s="141" t="s">
        <v>4588</v>
      </c>
      <c r="AB474" s="141" t="s">
        <v>4592</v>
      </c>
      <c r="AC474" s="141" t="s">
        <v>4589</v>
      </c>
      <c r="AD474" s="186" t="s">
        <v>4597</v>
      </c>
      <c r="AE474" s="186" t="s">
        <v>4594</v>
      </c>
      <c r="AF474" s="186" t="s">
        <v>4595</v>
      </c>
      <c r="AG474" s="186" t="s">
        <v>4596</v>
      </c>
    </row>
    <row r="475" spans="1:33" ht="30" customHeight="1">
      <c r="A475" s="287"/>
      <c r="B475" s="287"/>
      <c r="C475" s="58" t="s">
        <v>1545</v>
      </c>
      <c r="D475" s="54">
        <v>8700</v>
      </c>
      <c r="E475" s="55" t="s">
        <v>1546</v>
      </c>
      <c r="F475" s="55" t="s">
        <v>1539</v>
      </c>
      <c r="G475" s="56" t="s">
        <v>1543</v>
      </c>
      <c r="H475" s="59" t="s">
        <v>25</v>
      </c>
      <c r="I475" s="57">
        <v>1</v>
      </c>
      <c r="J475" s="57">
        <v>1</v>
      </c>
      <c r="K475" s="141">
        <f>960</f>
        <v>960</v>
      </c>
      <c r="L475" s="141">
        <f t="shared" si="75"/>
        <v>960</v>
      </c>
      <c r="M475" s="65">
        <v>22.9</v>
      </c>
      <c r="N475" s="69" t="s">
        <v>27</v>
      </c>
      <c r="O475" s="69">
        <v>20</v>
      </c>
      <c r="P475" s="168">
        <f t="shared" si="76"/>
        <v>38.4</v>
      </c>
      <c r="Q475" s="68" t="s">
        <v>28</v>
      </c>
      <c r="R475" s="68">
        <v>500</v>
      </c>
      <c r="S475" s="141">
        <f t="shared" si="77"/>
        <v>1.92</v>
      </c>
      <c r="T475" s="185" t="str">
        <f t="shared" si="78"/>
        <v>60mm细胞培养皿：货号（8700）：ACD60S，灭菌，20个/袋,25袋/箱；38.4元/袋</v>
      </c>
      <c r="U475" s="342"/>
      <c r="V475" s="343"/>
      <c r="W475" s="343"/>
      <c r="X475" s="344"/>
      <c r="Y475" s="178"/>
      <c r="Z475" s="73" t="s">
        <v>1547</v>
      </c>
      <c r="AA475" s="141" t="s">
        <v>4588</v>
      </c>
      <c r="AB475" s="141" t="s">
        <v>4592</v>
      </c>
      <c r="AC475" s="141" t="s">
        <v>4589</v>
      </c>
      <c r="AD475" s="186" t="s">
        <v>4597</v>
      </c>
      <c r="AE475" s="186" t="s">
        <v>4594</v>
      </c>
      <c r="AF475" s="186" t="s">
        <v>4595</v>
      </c>
      <c r="AG475" s="186" t="s">
        <v>4596</v>
      </c>
    </row>
    <row r="476" spans="1:33" ht="30" customHeight="1">
      <c r="A476" s="287"/>
      <c r="B476" s="287"/>
      <c r="C476" s="58" t="s">
        <v>1548</v>
      </c>
      <c r="D476" s="54">
        <v>8801</v>
      </c>
      <c r="E476" s="55" t="s">
        <v>1549</v>
      </c>
      <c r="F476" s="55" t="s">
        <v>1536</v>
      </c>
      <c r="G476" s="56" t="s">
        <v>4633</v>
      </c>
      <c r="H476" s="59" t="s">
        <v>25</v>
      </c>
      <c r="I476" s="57">
        <v>1</v>
      </c>
      <c r="J476" s="57">
        <v>1</v>
      </c>
      <c r="K476" s="141">
        <f>1017</f>
        <v>1017</v>
      </c>
      <c r="L476" s="141">
        <f t="shared" si="75"/>
        <v>1017</v>
      </c>
      <c r="M476" s="65">
        <v>59.3</v>
      </c>
      <c r="N476" s="69" t="s">
        <v>27</v>
      </c>
      <c r="O476" s="69">
        <v>10</v>
      </c>
      <c r="P476" s="168">
        <f t="shared" si="76"/>
        <v>33.9</v>
      </c>
      <c r="Q476" s="68" t="s">
        <v>28</v>
      </c>
      <c r="R476" s="68">
        <v>300</v>
      </c>
      <c r="S476" s="141">
        <f t="shared" si="77"/>
        <v>3.39</v>
      </c>
      <c r="T476" s="185" t="str">
        <f t="shared" si="78"/>
        <v>100mmTC处理细胞培养皿：货号（8801）：ACDTC100S，灭菌TC处理，10个/袋,30袋/箱；33.9元/袋</v>
      </c>
      <c r="U476" s="342"/>
      <c r="V476" s="343"/>
      <c r="W476" s="343"/>
      <c r="X476" s="344"/>
      <c r="Y476" s="178"/>
      <c r="Z476" s="73" t="s">
        <v>1551</v>
      </c>
      <c r="AA476" s="141" t="s">
        <v>4588</v>
      </c>
      <c r="AB476" s="141" t="s">
        <v>4592</v>
      </c>
      <c r="AC476" s="141" t="s">
        <v>4589</v>
      </c>
      <c r="AD476" s="186" t="s">
        <v>4597</v>
      </c>
      <c r="AE476" s="186" t="s">
        <v>4594</v>
      </c>
      <c r="AF476" s="186" t="s">
        <v>4595</v>
      </c>
      <c r="AG476" s="186" t="s">
        <v>4596</v>
      </c>
    </row>
    <row r="477" spans="1:33" ht="30" customHeight="1">
      <c r="A477" s="287"/>
      <c r="B477" s="287"/>
      <c r="C477" s="58" t="s">
        <v>1552</v>
      </c>
      <c r="D477" s="54">
        <v>8800</v>
      </c>
      <c r="E477" s="55" t="s">
        <v>1553</v>
      </c>
      <c r="F477" s="55" t="s">
        <v>1539</v>
      </c>
      <c r="G477" s="56" t="s">
        <v>1550</v>
      </c>
      <c r="H477" s="59" t="s">
        <v>25</v>
      </c>
      <c r="I477" s="57">
        <v>1</v>
      </c>
      <c r="J477" s="57">
        <v>1</v>
      </c>
      <c r="K477" s="141">
        <f>960</f>
        <v>960</v>
      </c>
      <c r="L477" s="141">
        <f t="shared" si="75"/>
        <v>960</v>
      </c>
      <c r="M477" s="65">
        <v>59.3</v>
      </c>
      <c r="N477" s="69" t="s">
        <v>27</v>
      </c>
      <c r="O477" s="69">
        <v>10</v>
      </c>
      <c r="P477" s="168">
        <f t="shared" si="76"/>
        <v>32</v>
      </c>
      <c r="Q477" s="68" t="s">
        <v>28</v>
      </c>
      <c r="R477" s="68">
        <v>300</v>
      </c>
      <c r="S477" s="141">
        <f t="shared" si="77"/>
        <v>3.2</v>
      </c>
      <c r="T477" s="185" t="str">
        <f t="shared" si="78"/>
        <v>100mm细胞培养皿：货号（8800）：ACD100S，灭菌，10个/袋,30袋/箱；32元/袋</v>
      </c>
      <c r="U477" s="342"/>
      <c r="V477" s="343"/>
      <c r="W477" s="343"/>
      <c r="X477" s="344"/>
      <c r="Y477" s="178"/>
      <c r="Z477" s="73" t="s">
        <v>1554</v>
      </c>
      <c r="AA477" s="141" t="s">
        <v>4588</v>
      </c>
      <c r="AB477" s="141" t="s">
        <v>4592</v>
      </c>
      <c r="AC477" s="141" t="s">
        <v>4589</v>
      </c>
      <c r="AD477" s="186" t="s">
        <v>4597</v>
      </c>
      <c r="AE477" s="186" t="s">
        <v>4594</v>
      </c>
      <c r="AF477" s="186" t="s">
        <v>4595</v>
      </c>
      <c r="AG477" s="186" t="s">
        <v>4596</v>
      </c>
    </row>
    <row r="478" spans="1:33" ht="30" customHeight="1">
      <c r="A478" s="287"/>
      <c r="B478" s="287"/>
      <c r="C478" s="58" t="s">
        <v>1555</v>
      </c>
      <c r="D478" s="54">
        <v>8901</v>
      </c>
      <c r="E478" s="55" t="s">
        <v>1556</v>
      </c>
      <c r="F478" s="55" t="s">
        <v>1536</v>
      </c>
      <c r="G478" s="56" t="s">
        <v>4634</v>
      </c>
      <c r="H478" s="59" t="s">
        <v>25</v>
      </c>
      <c r="I478" s="57">
        <v>1</v>
      </c>
      <c r="J478" s="57">
        <v>1</v>
      </c>
      <c r="K478" s="141">
        <f>504</f>
        <v>504</v>
      </c>
      <c r="L478" s="141">
        <f t="shared" si="75"/>
        <v>504</v>
      </c>
      <c r="M478" s="65">
        <v>150</v>
      </c>
      <c r="N478" s="69" t="s">
        <v>27</v>
      </c>
      <c r="O478" s="69">
        <v>5</v>
      </c>
      <c r="P478" s="168">
        <f t="shared" si="76"/>
        <v>42</v>
      </c>
      <c r="Q478" s="68" t="s">
        <v>28</v>
      </c>
      <c r="R478" s="68">
        <v>60</v>
      </c>
      <c r="S478" s="141">
        <f t="shared" si="77"/>
        <v>8.4</v>
      </c>
      <c r="T478" s="185" t="str">
        <f t="shared" si="78"/>
        <v>150mmTC处理细胞培养皿：货号（8901）：ACDTC150S，灭菌TC处理，5个/袋，12袋/箱；42元/袋</v>
      </c>
      <c r="U478" s="342"/>
      <c r="V478" s="343"/>
      <c r="W478" s="343"/>
      <c r="X478" s="344"/>
      <c r="Y478" s="178"/>
      <c r="Z478" s="73" t="s">
        <v>1558</v>
      </c>
      <c r="AA478" s="141" t="s">
        <v>4588</v>
      </c>
      <c r="AB478" s="141" t="s">
        <v>4592</v>
      </c>
      <c r="AC478" s="141" t="s">
        <v>4589</v>
      </c>
      <c r="AD478" s="186" t="s">
        <v>4597</v>
      </c>
      <c r="AE478" s="186" t="s">
        <v>4594</v>
      </c>
      <c r="AF478" s="186" t="s">
        <v>4595</v>
      </c>
      <c r="AG478" s="186" t="s">
        <v>4596</v>
      </c>
    </row>
    <row r="479" spans="1:33" ht="30" customHeight="1">
      <c r="A479" s="288"/>
      <c r="B479" s="288"/>
      <c r="C479" s="58" t="s">
        <v>1559</v>
      </c>
      <c r="D479" s="54">
        <v>8900</v>
      </c>
      <c r="E479" s="55" t="s">
        <v>1560</v>
      </c>
      <c r="F479" s="55" t="s">
        <v>1539</v>
      </c>
      <c r="G479" s="56" t="s">
        <v>1557</v>
      </c>
      <c r="H479" s="59" t="s">
        <v>25</v>
      </c>
      <c r="I479" s="57">
        <v>1</v>
      </c>
      <c r="J479" s="57">
        <v>1</v>
      </c>
      <c r="K479" s="141">
        <f>480</f>
        <v>480</v>
      </c>
      <c r="L479" s="141">
        <f t="shared" si="75"/>
        <v>480</v>
      </c>
      <c r="M479" s="65">
        <v>150</v>
      </c>
      <c r="N479" s="69" t="s">
        <v>27</v>
      </c>
      <c r="O479" s="69">
        <v>5</v>
      </c>
      <c r="P479" s="168">
        <f t="shared" si="76"/>
        <v>40</v>
      </c>
      <c r="Q479" s="68" t="s">
        <v>28</v>
      </c>
      <c r="R479" s="68">
        <v>60</v>
      </c>
      <c r="S479" s="141">
        <f t="shared" si="77"/>
        <v>8</v>
      </c>
      <c r="T479" s="185" t="str">
        <f t="shared" si="78"/>
        <v>150mm细胞培养皿：货号（8900）：ACD150S，灭菌，5个/袋，12袋/箱；40元/袋</v>
      </c>
      <c r="U479" s="342"/>
      <c r="V479" s="343"/>
      <c r="W479" s="343"/>
      <c r="X479" s="344"/>
      <c r="Y479" s="178"/>
      <c r="Z479" s="73" t="s">
        <v>1561</v>
      </c>
      <c r="AA479" s="141" t="s">
        <v>4588</v>
      </c>
      <c r="AB479" s="141" t="s">
        <v>4592</v>
      </c>
      <c r="AC479" s="141" t="s">
        <v>4589</v>
      </c>
      <c r="AD479" s="186" t="s">
        <v>4597</v>
      </c>
      <c r="AE479" s="186" t="s">
        <v>4594</v>
      </c>
      <c r="AF479" s="186" t="s">
        <v>4595</v>
      </c>
      <c r="AG479" s="186" t="s">
        <v>4596</v>
      </c>
    </row>
    <row r="480" spans="1:33" ht="30" customHeight="1">
      <c r="A480" s="298" t="s">
        <v>1562</v>
      </c>
      <c r="B480" s="300" t="s">
        <v>1563</v>
      </c>
      <c r="C480" s="58" t="s">
        <v>1564</v>
      </c>
      <c r="D480" s="54">
        <v>9001</v>
      </c>
      <c r="E480" s="55" t="s">
        <v>1565</v>
      </c>
      <c r="F480" s="55" t="s">
        <v>1567</v>
      </c>
      <c r="G480" s="56" t="s">
        <v>4635</v>
      </c>
      <c r="H480" s="59" t="s">
        <v>25</v>
      </c>
      <c r="I480" s="57">
        <v>1</v>
      </c>
      <c r="J480" s="57">
        <v>1</v>
      </c>
      <c r="K480" s="141">
        <f>1320</f>
        <v>1320</v>
      </c>
      <c r="L480" s="141">
        <f t="shared" si="75"/>
        <v>1320</v>
      </c>
      <c r="M480" s="65">
        <v>25</v>
      </c>
      <c r="N480" s="69" t="s">
        <v>27</v>
      </c>
      <c r="O480" s="69">
        <v>10</v>
      </c>
      <c r="P480" s="168">
        <f t="shared" si="76"/>
        <v>66</v>
      </c>
      <c r="Q480" s="68" t="s">
        <v>28</v>
      </c>
      <c r="R480" s="68">
        <v>200</v>
      </c>
      <c r="S480" s="141">
        <f t="shared" si="77"/>
        <v>6.6</v>
      </c>
      <c r="T480" s="185" t="str">
        <f t="shared" si="78"/>
        <v>T25 TC处理细胞培养瓶 密封盖：货号（9001）：ACBETC25S，灭菌TC处理密封盖，10个/袋，20袋/箱；66元/袋</v>
      </c>
      <c r="U480" s="342" t="s">
        <v>1569</v>
      </c>
      <c r="V480" s="343"/>
      <c r="W480" s="343"/>
      <c r="X480" s="344"/>
      <c r="Y480" s="178"/>
      <c r="Z480" s="73" t="s">
        <v>1568</v>
      </c>
      <c r="AA480" s="141" t="s">
        <v>4588</v>
      </c>
      <c r="AB480" s="141" t="s">
        <v>4592</v>
      </c>
      <c r="AC480" s="141" t="s">
        <v>4589</v>
      </c>
      <c r="AD480" s="186" t="s">
        <v>4597</v>
      </c>
      <c r="AE480" s="186" t="s">
        <v>4594</v>
      </c>
      <c r="AF480" s="186" t="s">
        <v>4595</v>
      </c>
      <c r="AG480" s="186" t="s">
        <v>4596</v>
      </c>
    </row>
    <row r="481" spans="1:33" ht="30" customHeight="1">
      <c r="A481" s="298"/>
      <c r="B481" s="301"/>
      <c r="C481" s="58" t="s">
        <v>1570</v>
      </c>
      <c r="D481" s="54">
        <v>9000</v>
      </c>
      <c r="E481" s="55" t="s">
        <v>1571</v>
      </c>
      <c r="F481" s="55" t="s">
        <v>1572</v>
      </c>
      <c r="G481" s="56" t="s">
        <v>4635</v>
      </c>
      <c r="H481" s="59" t="s">
        <v>25</v>
      </c>
      <c r="I481" s="57">
        <v>1</v>
      </c>
      <c r="J481" s="57">
        <v>1</v>
      </c>
      <c r="K481" s="141">
        <f>1280</f>
        <v>1280</v>
      </c>
      <c r="L481" s="141">
        <f t="shared" si="75"/>
        <v>1280</v>
      </c>
      <c r="M481" s="65">
        <v>25</v>
      </c>
      <c r="N481" s="69" t="s">
        <v>27</v>
      </c>
      <c r="O481" s="69">
        <v>10</v>
      </c>
      <c r="P481" s="168">
        <f t="shared" si="76"/>
        <v>64</v>
      </c>
      <c r="Q481" s="68" t="s">
        <v>28</v>
      </c>
      <c r="R481" s="68">
        <v>200</v>
      </c>
      <c r="S481" s="141">
        <f t="shared" si="77"/>
        <v>6.4</v>
      </c>
      <c r="T481" s="185" t="str">
        <f t="shared" si="78"/>
        <v>T25细胞培养瓶 密封盖：货号（9000）：ACBE25S，灭菌密封盖，10个/袋，20袋/箱；64元/袋</v>
      </c>
      <c r="U481" s="342"/>
      <c r="V481" s="343"/>
      <c r="W481" s="343"/>
      <c r="X481" s="344"/>
      <c r="Y481" s="178"/>
      <c r="Z481" s="73" t="s">
        <v>1573</v>
      </c>
      <c r="AA481" s="141" t="s">
        <v>4588</v>
      </c>
      <c r="AB481" s="141" t="s">
        <v>4592</v>
      </c>
      <c r="AC481" s="141" t="s">
        <v>4589</v>
      </c>
      <c r="AD481" s="186" t="s">
        <v>4597</v>
      </c>
      <c r="AE481" s="186" t="s">
        <v>4594</v>
      </c>
      <c r="AF481" s="186" t="s">
        <v>4595</v>
      </c>
      <c r="AG481" s="186" t="s">
        <v>4596</v>
      </c>
    </row>
    <row r="482" spans="1:33" ht="30" customHeight="1">
      <c r="A482" s="298"/>
      <c r="B482" s="301"/>
      <c r="C482" s="58" t="s">
        <v>1574</v>
      </c>
      <c r="D482" s="54">
        <v>9011</v>
      </c>
      <c r="E482" s="55" t="s">
        <v>1575</v>
      </c>
      <c r="F482" s="55" t="s">
        <v>1576</v>
      </c>
      <c r="G482" s="56" t="s">
        <v>1566</v>
      </c>
      <c r="H482" s="59" t="s">
        <v>25</v>
      </c>
      <c r="I482" s="57">
        <v>1</v>
      </c>
      <c r="J482" s="57">
        <v>1</v>
      </c>
      <c r="K482" s="141">
        <f>1440</f>
        <v>1440</v>
      </c>
      <c r="L482" s="141">
        <f t="shared" si="75"/>
        <v>1440</v>
      </c>
      <c r="M482" s="65">
        <v>25</v>
      </c>
      <c r="N482" s="69" t="s">
        <v>27</v>
      </c>
      <c r="O482" s="69">
        <v>10</v>
      </c>
      <c r="P482" s="168">
        <f t="shared" si="76"/>
        <v>72</v>
      </c>
      <c r="Q482" s="68" t="s">
        <v>28</v>
      </c>
      <c r="R482" s="68">
        <v>200</v>
      </c>
      <c r="S482" s="141">
        <f t="shared" si="77"/>
        <v>7.2</v>
      </c>
      <c r="T482" s="185" t="str">
        <f t="shared" si="78"/>
        <v>T25 TC处理细胞培养瓶 透气盖：货号（9011）：ACBVTC25S，灭菌TC处理透气盖，10个/袋，20袋/箱；72元/袋</v>
      </c>
      <c r="U482" s="342"/>
      <c r="V482" s="343"/>
      <c r="W482" s="343"/>
      <c r="X482" s="344"/>
      <c r="Y482" s="178"/>
      <c r="Z482" s="73" t="s">
        <v>1577</v>
      </c>
      <c r="AA482" s="141" t="s">
        <v>4588</v>
      </c>
      <c r="AB482" s="141" t="s">
        <v>4592</v>
      </c>
      <c r="AC482" s="141" t="s">
        <v>4589</v>
      </c>
      <c r="AD482" s="186" t="s">
        <v>4597</v>
      </c>
      <c r="AE482" s="186" t="s">
        <v>4594</v>
      </c>
      <c r="AF482" s="186" t="s">
        <v>4595</v>
      </c>
      <c r="AG482" s="186" t="s">
        <v>4596</v>
      </c>
    </row>
    <row r="483" spans="1:33" ht="30" customHeight="1">
      <c r="A483" s="298"/>
      <c r="B483" s="301"/>
      <c r="C483" s="58" t="s">
        <v>1578</v>
      </c>
      <c r="D483" s="54">
        <v>9010</v>
      </c>
      <c r="E483" s="55" t="s">
        <v>1579</v>
      </c>
      <c r="F483" s="55" t="s">
        <v>1580</v>
      </c>
      <c r="G483" s="56" t="s">
        <v>1566</v>
      </c>
      <c r="H483" s="59" t="s">
        <v>25</v>
      </c>
      <c r="I483" s="57">
        <v>1</v>
      </c>
      <c r="J483" s="57">
        <v>1</v>
      </c>
      <c r="K483" s="141">
        <f>1400</f>
        <v>1400</v>
      </c>
      <c r="L483" s="141">
        <f t="shared" si="75"/>
        <v>1400</v>
      </c>
      <c r="M483" s="65">
        <v>25</v>
      </c>
      <c r="N483" s="69" t="s">
        <v>27</v>
      </c>
      <c r="O483" s="69">
        <v>10</v>
      </c>
      <c r="P483" s="168">
        <f t="shared" si="76"/>
        <v>70</v>
      </c>
      <c r="Q483" s="68" t="s">
        <v>28</v>
      </c>
      <c r="R483" s="68">
        <v>200</v>
      </c>
      <c r="S483" s="141">
        <f t="shared" si="77"/>
        <v>7</v>
      </c>
      <c r="T483" s="185" t="str">
        <f t="shared" si="78"/>
        <v>T25细胞培养瓶 透气盖：货号（9010）：ACBV25S，灭菌透气盖，10个/袋，20袋/箱；70元/袋</v>
      </c>
      <c r="U483" s="342"/>
      <c r="V483" s="343"/>
      <c r="W483" s="343"/>
      <c r="X483" s="344"/>
      <c r="Y483" s="178"/>
      <c r="Z483" s="73" t="s">
        <v>1581</v>
      </c>
      <c r="AA483" s="141" t="s">
        <v>4588</v>
      </c>
      <c r="AB483" s="141" t="s">
        <v>4592</v>
      </c>
      <c r="AC483" s="141" t="s">
        <v>4589</v>
      </c>
      <c r="AD483" s="186" t="s">
        <v>4597</v>
      </c>
      <c r="AE483" s="186" t="s">
        <v>4594</v>
      </c>
      <c r="AF483" s="186" t="s">
        <v>4595</v>
      </c>
      <c r="AG483" s="186" t="s">
        <v>4596</v>
      </c>
    </row>
    <row r="484" spans="1:33" ht="30" customHeight="1">
      <c r="A484" s="298" t="str">
        <f>A480</f>
        <v>细胞培养瓶</v>
      </c>
      <c r="B484" s="301"/>
      <c r="C484" s="58" t="s">
        <v>1582</v>
      </c>
      <c r="D484" s="54">
        <v>9101</v>
      </c>
      <c r="E484" s="55" t="s">
        <v>1583</v>
      </c>
      <c r="F484" s="55" t="s">
        <v>1567</v>
      </c>
      <c r="G484" s="56" t="s">
        <v>4636</v>
      </c>
      <c r="H484" s="59" t="s">
        <v>25</v>
      </c>
      <c r="I484" s="57">
        <v>1</v>
      </c>
      <c r="J484" s="57">
        <v>1</v>
      </c>
      <c r="K484" s="141">
        <f>1400</f>
        <v>1400</v>
      </c>
      <c r="L484" s="141">
        <f t="shared" si="75"/>
        <v>1400</v>
      </c>
      <c r="M484" s="65">
        <v>75</v>
      </c>
      <c r="N484" s="69" t="s">
        <v>27</v>
      </c>
      <c r="O484" s="69">
        <v>5</v>
      </c>
      <c r="P484" s="168">
        <f t="shared" si="76"/>
        <v>70</v>
      </c>
      <c r="Q484" s="68" t="s">
        <v>28</v>
      </c>
      <c r="R484" s="68">
        <v>100</v>
      </c>
      <c r="S484" s="141">
        <f t="shared" si="77"/>
        <v>14</v>
      </c>
      <c r="T484" s="185" t="str">
        <f t="shared" si="78"/>
        <v>T75 TC处理细胞培养瓶 密封盖：货号（9101）：ACBETC75S，灭菌TC处理密封盖，5个/袋，20袋/箱；70元/袋</v>
      </c>
      <c r="U484" s="342"/>
      <c r="V484" s="343"/>
      <c r="W484" s="343"/>
      <c r="X484" s="344"/>
      <c r="Y484" s="178"/>
      <c r="Z484" s="73" t="s">
        <v>1585</v>
      </c>
      <c r="AA484" s="141" t="s">
        <v>4588</v>
      </c>
      <c r="AB484" s="141" t="s">
        <v>4592</v>
      </c>
      <c r="AC484" s="141" t="s">
        <v>4589</v>
      </c>
      <c r="AD484" s="186" t="s">
        <v>4597</v>
      </c>
      <c r="AE484" s="186" t="s">
        <v>4594</v>
      </c>
      <c r="AF484" s="186" t="s">
        <v>4595</v>
      </c>
      <c r="AG484" s="186" t="s">
        <v>4596</v>
      </c>
    </row>
    <row r="485" spans="1:33" ht="30" customHeight="1">
      <c r="A485" s="298"/>
      <c r="B485" s="301"/>
      <c r="C485" s="58" t="s">
        <v>1586</v>
      </c>
      <c r="D485" s="54">
        <v>9100</v>
      </c>
      <c r="E485" s="55" t="s">
        <v>1587</v>
      </c>
      <c r="F485" s="55" t="s">
        <v>1572</v>
      </c>
      <c r="G485" s="56" t="s">
        <v>1584</v>
      </c>
      <c r="H485" s="59" t="s">
        <v>25</v>
      </c>
      <c r="I485" s="57">
        <v>1</v>
      </c>
      <c r="J485" s="57">
        <v>1</v>
      </c>
      <c r="K485" s="141">
        <f>1320</f>
        <v>1320</v>
      </c>
      <c r="L485" s="141">
        <f t="shared" si="75"/>
        <v>1320</v>
      </c>
      <c r="M485" s="65">
        <v>75</v>
      </c>
      <c r="N485" s="69" t="s">
        <v>27</v>
      </c>
      <c r="O485" s="69">
        <v>5</v>
      </c>
      <c r="P485" s="168">
        <f t="shared" si="76"/>
        <v>66</v>
      </c>
      <c r="Q485" s="68" t="s">
        <v>28</v>
      </c>
      <c r="R485" s="68">
        <v>100</v>
      </c>
      <c r="S485" s="141">
        <f t="shared" si="77"/>
        <v>13.2</v>
      </c>
      <c r="T485" s="185" t="str">
        <f t="shared" si="78"/>
        <v>T75细胞培养瓶 密封盖：货号（9100）：ACBE75S，灭菌密封盖，5个/袋，20袋/箱；66元/袋</v>
      </c>
      <c r="U485" s="342"/>
      <c r="V485" s="343"/>
      <c r="W485" s="343"/>
      <c r="X485" s="344"/>
      <c r="Y485" s="178"/>
      <c r="Z485" s="73" t="s">
        <v>1588</v>
      </c>
      <c r="AA485" s="141" t="s">
        <v>4588</v>
      </c>
      <c r="AB485" s="141" t="s">
        <v>4592</v>
      </c>
      <c r="AC485" s="141" t="s">
        <v>4589</v>
      </c>
      <c r="AD485" s="186" t="s">
        <v>4597</v>
      </c>
      <c r="AE485" s="186" t="s">
        <v>4594</v>
      </c>
      <c r="AF485" s="186" t="s">
        <v>4595</v>
      </c>
      <c r="AG485" s="186" t="s">
        <v>4596</v>
      </c>
    </row>
    <row r="486" spans="1:33" ht="30" customHeight="1">
      <c r="A486" s="298"/>
      <c r="B486" s="301"/>
      <c r="C486" s="58" t="s">
        <v>1589</v>
      </c>
      <c r="D486" s="54">
        <v>9111</v>
      </c>
      <c r="E486" s="55" t="s">
        <v>1590</v>
      </c>
      <c r="F486" s="55" t="s">
        <v>1576</v>
      </c>
      <c r="G486" s="56" t="s">
        <v>1584</v>
      </c>
      <c r="H486" s="59" t="s">
        <v>25</v>
      </c>
      <c r="I486" s="57">
        <v>1</v>
      </c>
      <c r="J486" s="57">
        <v>1</v>
      </c>
      <c r="K486" s="141">
        <f>1520*I486</f>
        <v>1520</v>
      </c>
      <c r="L486" s="141">
        <f t="shared" si="75"/>
        <v>1520</v>
      </c>
      <c r="M486" s="65">
        <v>75</v>
      </c>
      <c r="N486" s="69" t="s">
        <v>27</v>
      </c>
      <c r="O486" s="69">
        <v>5</v>
      </c>
      <c r="P486" s="168">
        <f t="shared" si="76"/>
        <v>76</v>
      </c>
      <c r="Q486" s="68" t="s">
        <v>28</v>
      </c>
      <c r="R486" s="68">
        <v>100</v>
      </c>
      <c r="S486" s="141">
        <f t="shared" si="77"/>
        <v>15.2</v>
      </c>
      <c r="T486" s="185" t="str">
        <f t="shared" si="78"/>
        <v>T75 TC处理细胞培养瓶 透气盖：货号（9111）：ACBVTC75S，灭菌TC处理透气盖，5个/袋，20袋/箱；76元/袋</v>
      </c>
      <c r="U486" s="342"/>
      <c r="V486" s="343"/>
      <c r="W486" s="343"/>
      <c r="X486" s="344"/>
      <c r="Y486" s="178"/>
      <c r="Z486" s="73" t="s">
        <v>1591</v>
      </c>
      <c r="AA486" s="141" t="s">
        <v>4588</v>
      </c>
      <c r="AB486" s="141" t="s">
        <v>4592</v>
      </c>
      <c r="AC486" s="141" t="s">
        <v>4589</v>
      </c>
      <c r="AD486" s="186" t="s">
        <v>4597</v>
      </c>
      <c r="AE486" s="186" t="s">
        <v>4594</v>
      </c>
      <c r="AF486" s="186" t="s">
        <v>4595</v>
      </c>
      <c r="AG486" s="186" t="s">
        <v>4596</v>
      </c>
    </row>
    <row r="487" spans="1:33" ht="30" customHeight="1">
      <c r="A487" s="298"/>
      <c r="B487" s="301"/>
      <c r="C487" s="58" t="s">
        <v>1592</v>
      </c>
      <c r="D487" s="54">
        <v>9110</v>
      </c>
      <c r="E487" s="55" t="s">
        <v>1593</v>
      </c>
      <c r="F487" s="55" t="s">
        <v>1580</v>
      </c>
      <c r="G487" s="56" t="s">
        <v>1584</v>
      </c>
      <c r="H487" s="59" t="s">
        <v>25</v>
      </c>
      <c r="I487" s="57">
        <v>1</v>
      </c>
      <c r="J487" s="57">
        <v>1</v>
      </c>
      <c r="K487" s="141">
        <f>1440</f>
        <v>1440</v>
      </c>
      <c r="L487" s="141">
        <f t="shared" si="75"/>
        <v>1440</v>
      </c>
      <c r="M487" s="65">
        <v>75</v>
      </c>
      <c r="N487" s="69" t="s">
        <v>27</v>
      </c>
      <c r="O487" s="69">
        <v>5</v>
      </c>
      <c r="P487" s="168">
        <f t="shared" si="76"/>
        <v>72</v>
      </c>
      <c r="Q487" s="68" t="s">
        <v>28</v>
      </c>
      <c r="R487" s="68">
        <v>100</v>
      </c>
      <c r="S487" s="141">
        <f t="shared" si="77"/>
        <v>14.4</v>
      </c>
      <c r="T487" s="185" t="str">
        <f t="shared" si="78"/>
        <v>T75细胞培养瓶 透气盖：货号（9110）：ACBV75S，灭菌透气盖，5个/袋，20袋/箱；72元/袋</v>
      </c>
      <c r="U487" s="342"/>
      <c r="V487" s="343"/>
      <c r="W487" s="343"/>
      <c r="X487" s="344"/>
      <c r="Y487" s="178"/>
      <c r="Z487" s="73" t="s">
        <v>1594</v>
      </c>
      <c r="AA487" s="141" t="s">
        <v>4588</v>
      </c>
      <c r="AB487" s="141" t="s">
        <v>4592</v>
      </c>
      <c r="AC487" s="141" t="s">
        <v>4589</v>
      </c>
      <c r="AD487" s="186" t="s">
        <v>4597</v>
      </c>
      <c r="AE487" s="186" t="s">
        <v>4594</v>
      </c>
      <c r="AF487" s="186" t="s">
        <v>4595</v>
      </c>
      <c r="AG487" s="186" t="s">
        <v>4596</v>
      </c>
    </row>
    <row r="488" spans="1:33" ht="30" customHeight="1">
      <c r="A488" s="298" t="str">
        <f>A484</f>
        <v>细胞培养瓶</v>
      </c>
      <c r="B488" s="301"/>
      <c r="C488" s="58" t="s">
        <v>1595</v>
      </c>
      <c r="D488" s="54">
        <v>9201</v>
      </c>
      <c r="E488" s="55" t="s">
        <v>1596</v>
      </c>
      <c r="F488" s="55" t="s">
        <v>1567</v>
      </c>
      <c r="G488" s="56" t="s">
        <v>4638</v>
      </c>
      <c r="H488" s="59" t="s">
        <v>25</v>
      </c>
      <c r="I488" s="57">
        <v>1</v>
      </c>
      <c r="J488" s="57">
        <v>1</v>
      </c>
      <c r="K488" s="141">
        <f>1400</f>
        <v>1400</v>
      </c>
      <c r="L488" s="141">
        <f t="shared" si="75"/>
        <v>1400</v>
      </c>
      <c r="M488" s="65">
        <v>175</v>
      </c>
      <c r="N488" s="69" t="s">
        <v>27</v>
      </c>
      <c r="O488" s="69">
        <v>5</v>
      </c>
      <c r="P488" s="168">
        <f t="shared" si="76"/>
        <v>140</v>
      </c>
      <c r="Q488" s="68" t="s">
        <v>28</v>
      </c>
      <c r="R488" s="68">
        <v>50</v>
      </c>
      <c r="S488" s="141">
        <f t="shared" si="77"/>
        <v>28</v>
      </c>
      <c r="T488" s="185" t="str">
        <f t="shared" si="78"/>
        <v>T175 TC处理细胞培养瓶 密封盖：货号（9201）：ACBETC175S，灭菌TC处理密封盖，5个/袋，10袋/箱；140元/袋</v>
      </c>
      <c r="U488" s="342"/>
      <c r="V488" s="343"/>
      <c r="W488" s="343"/>
      <c r="X488" s="344"/>
      <c r="Y488" s="178"/>
      <c r="Z488" s="73" t="s">
        <v>1598</v>
      </c>
      <c r="AA488" s="141" t="s">
        <v>4588</v>
      </c>
      <c r="AB488" s="141" t="s">
        <v>4592</v>
      </c>
      <c r="AC488" s="141" t="s">
        <v>4589</v>
      </c>
      <c r="AD488" s="186" t="s">
        <v>4597</v>
      </c>
      <c r="AE488" s="186" t="s">
        <v>4594</v>
      </c>
      <c r="AF488" s="186" t="s">
        <v>4595</v>
      </c>
      <c r="AG488" s="186" t="s">
        <v>4596</v>
      </c>
    </row>
    <row r="489" spans="1:33" ht="30" customHeight="1">
      <c r="A489" s="298"/>
      <c r="B489" s="301"/>
      <c r="C489" s="58" t="s">
        <v>1599</v>
      </c>
      <c r="D489" s="54">
        <v>9200</v>
      </c>
      <c r="E489" s="55" t="s">
        <v>1600</v>
      </c>
      <c r="F489" s="55" t="s">
        <v>1572</v>
      </c>
      <c r="G489" s="56" t="s">
        <v>1597</v>
      </c>
      <c r="H489" s="59" t="s">
        <v>25</v>
      </c>
      <c r="I489" s="57">
        <v>1</v>
      </c>
      <c r="J489" s="57">
        <v>1</v>
      </c>
      <c r="K489" s="141">
        <f>1300</f>
        <v>1300</v>
      </c>
      <c r="L489" s="141">
        <f t="shared" si="75"/>
        <v>1300</v>
      </c>
      <c r="M489" s="65">
        <v>175</v>
      </c>
      <c r="N489" s="69" t="s">
        <v>27</v>
      </c>
      <c r="O489" s="69">
        <v>5</v>
      </c>
      <c r="P489" s="168">
        <f t="shared" si="76"/>
        <v>130</v>
      </c>
      <c r="Q489" s="68" t="s">
        <v>28</v>
      </c>
      <c r="R489" s="68">
        <v>50</v>
      </c>
      <c r="S489" s="141">
        <f t="shared" si="77"/>
        <v>26</v>
      </c>
      <c r="T489" s="185" t="str">
        <f t="shared" si="78"/>
        <v>T175细胞培养瓶 密封盖：货号（9200）：ACBE175S，灭菌密封盖，5个/袋，10袋/箱；130元/袋</v>
      </c>
      <c r="U489" s="342"/>
      <c r="V489" s="343"/>
      <c r="W489" s="343"/>
      <c r="X489" s="344"/>
      <c r="Y489" s="178"/>
      <c r="Z489" s="73" t="s">
        <v>1601</v>
      </c>
      <c r="AA489" s="141" t="s">
        <v>4588</v>
      </c>
      <c r="AB489" s="141" t="s">
        <v>4592</v>
      </c>
      <c r="AC489" s="141" t="s">
        <v>4589</v>
      </c>
      <c r="AD489" s="186" t="s">
        <v>4597</v>
      </c>
      <c r="AE489" s="186" t="s">
        <v>4594</v>
      </c>
      <c r="AF489" s="186" t="s">
        <v>4595</v>
      </c>
      <c r="AG489" s="186" t="s">
        <v>4596</v>
      </c>
    </row>
    <row r="490" spans="1:33" ht="30" customHeight="1">
      <c r="A490" s="298"/>
      <c r="B490" s="301"/>
      <c r="C490" s="58" t="s">
        <v>1602</v>
      </c>
      <c r="D490" s="54">
        <v>9211</v>
      </c>
      <c r="E490" s="55" t="s">
        <v>1603</v>
      </c>
      <c r="F490" s="55" t="s">
        <v>1576</v>
      </c>
      <c r="G490" s="56" t="s">
        <v>1597</v>
      </c>
      <c r="H490" s="59" t="s">
        <v>25</v>
      </c>
      <c r="I490" s="57">
        <v>1</v>
      </c>
      <c r="J490" s="57">
        <v>1</v>
      </c>
      <c r="K490" s="141">
        <f>1600</f>
        <v>1600</v>
      </c>
      <c r="L490" s="141">
        <f t="shared" si="75"/>
        <v>1600</v>
      </c>
      <c r="M490" s="65">
        <v>175</v>
      </c>
      <c r="N490" s="69" t="s">
        <v>27</v>
      </c>
      <c r="O490" s="69">
        <v>5</v>
      </c>
      <c r="P490" s="168">
        <f t="shared" si="76"/>
        <v>160</v>
      </c>
      <c r="Q490" s="68" t="s">
        <v>28</v>
      </c>
      <c r="R490" s="68">
        <v>50</v>
      </c>
      <c r="S490" s="141">
        <f t="shared" si="77"/>
        <v>32</v>
      </c>
      <c r="T490" s="185" t="str">
        <f t="shared" si="78"/>
        <v>T175 TC处理细胞培养瓶 透气盖：货号（9211）：ACBVTC175S，灭菌TC处理透气盖，5个/袋，10袋/箱；160元/袋</v>
      </c>
      <c r="U490" s="342"/>
      <c r="V490" s="343"/>
      <c r="W490" s="343"/>
      <c r="X490" s="344"/>
      <c r="Y490" s="178"/>
      <c r="Z490" s="73" t="s">
        <v>1604</v>
      </c>
      <c r="AA490" s="141" t="s">
        <v>4588</v>
      </c>
      <c r="AB490" s="141" t="s">
        <v>4592</v>
      </c>
      <c r="AC490" s="141" t="s">
        <v>4589</v>
      </c>
      <c r="AD490" s="186" t="s">
        <v>4597</v>
      </c>
      <c r="AE490" s="186" t="s">
        <v>4594</v>
      </c>
      <c r="AF490" s="186" t="s">
        <v>4595</v>
      </c>
      <c r="AG490" s="186" t="s">
        <v>4596</v>
      </c>
    </row>
    <row r="491" spans="1:33" ht="30" customHeight="1">
      <c r="A491" s="298"/>
      <c r="B491" s="301"/>
      <c r="C491" s="58" t="s">
        <v>1605</v>
      </c>
      <c r="D491" s="54">
        <v>9210</v>
      </c>
      <c r="E491" s="55" t="s">
        <v>1606</v>
      </c>
      <c r="F491" s="55" t="s">
        <v>1580</v>
      </c>
      <c r="G491" s="56" t="s">
        <v>1597</v>
      </c>
      <c r="H491" s="59" t="s">
        <v>25</v>
      </c>
      <c r="I491" s="57">
        <v>1</v>
      </c>
      <c r="J491" s="57">
        <v>1</v>
      </c>
      <c r="K491" s="141">
        <f>1500</f>
        <v>1500</v>
      </c>
      <c r="L491" s="141">
        <f t="shared" si="75"/>
        <v>1500</v>
      </c>
      <c r="M491" s="65">
        <v>175</v>
      </c>
      <c r="N491" s="69" t="s">
        <v>27</v>
      </c>
      <c r="O491" s="69">
        <v>5</v>
      </c>
      <c r="P491" s="168">
        <f t="shared" si="76"/>
        <v>150</v>
      </c>
      <c r="Q491" s="68" t="s">
        <v>28</v>
      </c>
      <c r="R491" s="68">
        <v>50</v>
      </c>
      <c r="S491" s="141">
        <f t="shared" si="77"/>
        <v>30</v>
      </c>
      <c r="T491" s="185" t="str">
        <f t="shared" si="78"/>
        <v>T175细胞培养瓶 透气盖：货号（9210）：ACBV175S，灭菌透气盖，5个/袋，10袋/箱；150元/袋</v>
      </c>
      <c r="U491" s="342"/>
      <c r="V491" s="343"/>
      <c r="W491" s="343"/>
      <c r="X491" s="344"/>
      <c r="Y491" s="178"/>
      <c r="Z491" s="73" t="s">
        <v>1607</v>
      </c>
      <c r="AA491" s="141" t="s">
        <v>4588</v>
      </c>
      <c r="AB491" s="141" t="s">
        <v>4592</v>
      </c>
      <c r="AC491" s="141" t="s">
        <v>4589</v>
      </c>
      <c r="AD491" s="186" t="s">
        <v>4597</v>
      </c>
      <c r="AE491" s="186" t="s">
        <v>4594</v>
      </c>
      <c r="AF491" s="186" t="s">
        <v>4595</v>
      </c>
      <c r="AG491" s="186" t="s">
        <v>4596</v>
      </c>
    </row>
    <row r="492" spans="1:33" ht="30" customHeight="1">
      <c r="A492" s="298" t="str">
        <f>A488</f>
        <v>细胞培养瓶</v>
      </c>
      <c r="B492" s="301"/>
      <c r="C492" s="58" t="s">
        <v>1608</v>
      </c>
      <c r="D492" s="54">
        <v>9301</v>
      </c>
      <c r="E492" s="55" t="s">
        <v>4645</v>
      </c>
      <c r="F492" s="55" t="s">
        <v>1567</v>
      </c>
      <c r="G492" s="56" t="s">
        <v>4637</v>
      </c>
      <c r="H492" s="59" t="s">
        <v>25</v>
      </c>
      <c r="I492" s="57">
        <v>1</v>
      </c>
      <c r="J492" s="57">
        <v>1</v>
      </c>
      <c r="K492" s="141">
        <f>1000</f>
        <v>1000</v>
      </c>
      <c r="L492" s="141">
        <f t="shared" si="75"/>
        <v>1000</v>
      </c>
      <c r="M492" s="65">
        <v>225</v>
      </c>
      <c r="N492" s="69" t="s">
        <v>27</v>
      </c>
      <c r="O492" s="69">
        <v>5</v>
      </c>
      <c r="P492" s="168">
        <f t="shared" si="76"/>
        <v>200</v>
      </c>
      <c r="Q492" s="68" t="s">
        <v>28</v>
      </c>
      <c r="R492" s="68">
        <v>25</v>
      </c>
      <c r="S492" s="141">
        <f t="shared" si="77"/>
        <v>40</v>
      </c>
      <c r="T492" s="185" t="str">
        <f t="shared" si="78"/>
        <v>T225 TC处理细胞培养瓶 密封盖：货号（9301）：ACBETC225S，灭菌TC处理密封盖，5个/袋，5袋/箱；200元/袋</v>
      </c>
      <c r="U492" s="342"/>
      <c r="V492" s="343"/>
      <c r="W492" s="343"/>
      <c r="X492" s="344"/>
      <c r="Y492" s="178"/>
      <c r="Z492" s="73" t="s">
        <v>1610</v>
      </c>
      <c r="AA492" s="141" t="s">
        <v>4588</v>
      </c>
      <c r="AB492" s="141" t="s">
        <v>4592</v>
      </c>
      <c r="AC492" s="141" t="s">
        <v>4589</v>
      </c>
      <c r="AD492" s="186" t="s">
        <v>4597</v>
      </c>
      <c r="AE492" s="186" t="s">
        <v>4594</v>
      </c>
      <c r="AF492" s="186" t="s">
        <v>4595</v>
      </c>
      <c r="AG492" s="186" t="s">
        <v>4596</v>
      </c>
    </row>
    <row r="493" spans="1:33" ht="30" customHeight="1">
      <c r="A493" s="298"/>
      <c r="B493" s="301"/>
      <c r="C493" s="58" t="s">
        <v>1611</v>
      </c>
      <c r="D493" s="54">
        <v>9300</v>
      </c>
      <c r="E493" s="55" t="s">
        <v>1612</v>
      </c>
      <c r="F493" s="55" t="s">
        <v>1572</v>
      </c>
      <c r="G493" s="56" t="s">
        <v>1609</v>
      </c>
      <c r="H493" s="59" t="s">
        <v>25</v>
      </c>
      <c r="I493" s="57">
        <v>1</v>
      </c>
      <c r="J493" s="57">
        <v>1</v>
      </c>
      <c r="K493" s="141">
        <f>920</f>
        <v>920</v>
      </c>
      <c r="L493" s="141">
        <f t="shared" si="75"/>
        <v>920</v>
      </c>
      <c r="M493" s="65">
        <v>225</v>
      </c>
      <c r="N493" s="69" t="s">
        <v>27</v>
      </c>
      <c r="O493" s="69">
        <v>5</v>
      </c>
      <c r="P493" s="168">
        <f t="shared" si="76"/>
        <v>184</v>
      </c>
      <c r="Q493" s="68" t="s">
        <v>28</v>
      </c>
      <c r="R493" s="68">
        <v>25</v>
      </c>
      <c r="S493" s="141">
        <f t="shared" si="77"/>
        <v>36.799999999999997</v>
      </c>
      <c r="T493" s="185" t="str">
        <f t="shared" si="78"/>
        <v>T225细胞培养瓶 密封盖：货号（9300）：ACBE225S，灭菌密封盖，5个/袋，5袋/箱；184元/袋</v>
      </c>
      <c r="U493" s="342"/>
      <c r="V493" s="343"/>
      <c r="W493" s="343"/>
      <c r="X493" s="344"/>
      <c r="Y493" s="178"/>
      <c r="Z493" s="73" t="s">
        <v>1613</v>
      </c>
      <c r="AA493" s="141" t="s">
        <v>4588</v>
      </c>
      <c r="AB493" s="141" t="s">
        <v>4592</v>
      </c>
      <c r="AC493" s="141" t="s">
        <v>4589</v>
      </c>
      <c r="AD493" s="186" t="s">
        <v>4597</v>
      </c>
      <c r="AE493" s="186" t="s">
        <v>4594</v>
      </c>
      <c r="AF493" s="186" t="s">
        <v>4595</v>
      </c>
      <c r="AG493" s="186" t="s">
        <v>4596</v>
      </c>
    </row>
    <row r="494" spans="1:33" ht="30" customHeight="1">
      <c r="A494" s="298" t="e">
        <f>#REF!</f>
        <v>#REF!</v>
      </c>
      <c r="B494" s="301"/>
      <c r="C494" s="58" t="s">
        <v>1614</v>
      </c>
      <c r="D494" s="54">
        <v>9311</v>
      </c>
      <c r="E494" s="55" t="s">
        <v>1615</v>
      </c>
      <c r="F494" s="55" t="s">
        <v>1576</v>
      </c>
      <c r="G494" s="56" t="s">
        <v>1609</v>
      </c>
      <c r="H494" s="59" t="s">
        <v>25</v>
      </c>
      <c r="I494" s="57">
        <v>1</v>
      </c>
      <c r="J494" s="57">
        <v>1</v>
      </c>
      <c r="K494" s="141">
        <f>1200</f>
        <v>1200</v>
      </c>
      <c r="L494" s="141">
        <f t="shared" si="75"/>
        <v>1200</v>
      </c>
      <c r="M494" s="65">
        <v>225</v>
      </c>
      <c r="N494" s="69" t="s">
        <v>27</v>
      </c>
      <c r="O494" s="69">
        <v>5</v>
      </c>
      <c r="P494" s="168">
        <f t="shared" si="76"/>
        <v>240</v>
      </c>
      <c r="Q494" s="68" t="s">
        <v>28</v>
      </c>
      <c r="R494" s="68">
        <v>25</v>
      </c>
      <c r="S494" s="141">
        <f t="shared" si="77"/>
        <v>48</v>
      </c>
      <c r="T494" s="185" t="str">
        <f t="shared" si="78"/>
        <v>T225 TC处理细胞培养瓶 透气盖：货号（9311）：ACBVTC225S，灭菌TC处理透气盖，5个/袋，5袋/箱；240元/袋</v>
      </c>
      <c r="U494" s="342"/>
      <c r="V494" s="343"/>
      <c r="W494" s="343"/>
      <c r="X494" s="344"/>
      <c r="Y494" s="178"/>
      <c r="Z494" s="73" t="s">
        <v>1616</v>
      </c>
      <c r="AA494" s="141" t="s">
        <v>4588</v>
      </c>
      <c r="AB494" s="141" t="s">
        <v>4592</v>
      </c>
      <c r="AC494" s="141" t="s">
        <v>4589</v>
      </c>
      <c r="AD494" s="186" t="s">
        <v>4597</v>
      </c>
      <c r="AE494" s="186" t="s">
        <v>4594</v>
      </c>
      <c r="AF494" s="186" t="s">
        <v>4595</v>
      </c>
      <c r="AG494" s="186" t="s">
        <v>4596</v>
      </c>
    </row>
    <row r="495" spans="1:33" ht="30" customHeight="1">
      <c r="A495" s="298" t="e">
        <f>#REF!</f>
        <v>#REF!</v>
      </c>
      <c r="B495" s="302"/>
      <c r="C495" s="58" t="s">
        <v>1617</v>
      </c>
      <c r="D495" s="54">
        <v>9310</v>
      </c>
      <c r="E495" s="55" t="s">
        <v>1618</v>
      </c>
      <c r="F495" s="55" t="s">
        <v>1580</v>
      </c>
      <c r="G495" s="56" t="s">
        <v>1609</v>
      </c>
      <c r="H495" s="59" t="s">
        <v>25</v>
      </c>
      <c r="I495" s="57">
        <v>1</v>
      </c>
      <c r="J495" s="57">
        <v>1</v>
      </c>
      <c r="K495" s="141">
        <f>1100</f>
        <v>1100</v>
      </c>
      <c r="L495" s="141">
        <f t="shared" si="75"/>
        <v>1100</v>
      </c>
      <c r="M495" s="65">
        <v>225</v>
      </c>
      <c r="N495" s="69" t="s">
        <v>27</v>
      </c>
      <c r="O495" s="69">
        <v>5</v>
      </c>
      <c r="P495" s="168">
        <f t="shared" si="76"/>
        <v>220</v>
      </c>
      <c r="Q495" s="68" t="s">
        <v>28</v>
      </c>
      <c r="R495" s="68">
        <v>25</v>
      </c>
      <c r="S495" s="141">
        <f t="shared" si="77"/>
        <v>44</v>
      </c>
      <c r="T495" s="185" t="str">
        <f t="shared" si="78"/>
        <v>T225细胞培养瓶 透气盖：货号（9310）：ACBV225S，灭菌透气盖，5个/袋，5袋/箱；220元/袋</v>
      </c>
      <c r="U495" s="342"/>
      <c r="V495" s="343"/>
      <c r="W495" s="343"/>
      <c r="X495" s="344"/>
      <c r="Y495" s="178"/>
      <c r="Z495" s="73" t="s">
        <v>1619</v>
      </c>
      <c r="AA495" s="141" t="s">
        <v>4588</v>
      </c>
      <c r="AB495" s="141" t="s">
        <v>4592</v>
      </c>
      <c r="AC495" s="141" t="s">
        <v>4589</v>
      </c>
      <c r="AD495" s="186" t="s">
        <v>4597</v>
      </c>
      <c r="AE495" s="186" t="s">
        <v>4594</v>
      </c>
      <c r="AF495" s="186" t="s">
        <v>4595</v>
      </c>
      <c r="AG495" s="186" t="s">
        <v>4596</v>
      </c>
    </row>
    <row r="496" spans="1:33" ht="30" customHeight="1">
      <c r="A496" s="81" t="s">
        <v>1620</v>
      </c>
      <c r="B496" s="81" t="s">
        <v>1621</v>
      </c>
      <c r="C496" s="58" t="s">
        <v>1622</v>
      </c>
      <c r="D496" s="54">
        <v>9500</v>
      </c>
      <c r="E496" s="55" t="s">
        <v>1623</v>
      </c>
      <c r="F496" s="55" t="s">
        <v>1625</v>
      </c>
      <c r="G496" s="56" t="s">
        <v>1624</v>
      </c>
      <c r="H496" s="59" t="s">
        <v>25</v>
      </c>
      <c r="I496" s="57">
        <v>1</v>
      </c>
      <c r="J496" s="57">
        <v>1</v>
      </c>
      <c r="K496" s="141">
        <f>2160</f>
        <v>2160</v>
      </c>
      <c r="L496" s="141">
        <f t="shared" si="75"/>
        <v>2160</v>
      </c>
      <c r="M496" s="65">
        <v>1800</v>
      </c>
      <c r="N496" s="66" t="s">
        <v>27</v>
      </c>
      <c r="O496" s="66">
        <v>50</v>
      </c>
      <c r="P496" s="168">
        <f t="shared" si="76"/>
        <v>61.714285714285708</v>
      </c>
      <c r="Q496" s="68" t="s">
        <v>28</v>
      </c>
      <c r="R496" s="68">
        <v>1750</v>
      </c>
      <c r="S496" s="141">
        <f t="shared" si="77"/>
        <v>1.2342857142857142</v>
      </c>
      <c r="T496" s="185" t="str">
        <f t="shared" si="78"/>
        <v>1.8mL内旋细胞冻存管：货号（9500）：ACTC18S，灭菌带O圈内旋，50个/袋，36袋/箱；61.7142857142857元/袋</v>
      </c>
      <c r="U496" s="333" t="s">
        <v>1627</v>
      </c>
      <c r="V496" s="334"/>
      <c r="W496" s="334"/>
      <c r="X496" s="335"/>
      <c r="Y496" s="180"/>
      <c r="Z496" s="73" t="s">
        <v>1626</v>
      </c>
      <c r="AA496" s="141" t="s">
        <v>4588</v>
      </c>
      <c r="AB496" s="141" t="s">
        <v>4592</v>
      </c>
      <c r="AC496" s="141" t="s">
        <v>4589</v>
      </c>
      <c r="AD496" s="186" t="s">
        <v>4597</v>
      </c>
      <c r="AE496" s="186" t="s">
        <v>4594</v>
      </c>
      <c r="AF496" s="186" t="s">
        <v>4595</v>
      </c>
      <c r="AG496" s="186" t="s">
        <v>4596</v>
      </c>
    </row>
    <row r="497" spans="1:33" ht="30" customHeight="1">
      <c r="A497" s="299" t="s">
        <v>1628</v>
      </c>
      <c r="B497" s="295" t="s">
        <v>1629</v>
      </c>
      <c r="C497" s="58" t="s">
        <v>1630</v>
      </c>
      <c r="D497" s="54">
        <v>10001</v>
      </c>
      <c r="E497" s="55" t="s">
        <v>1631</v>
      </c>
      <c r="F497" s="55" t="s">
        <v>1632</v>
      </c>
      <c r="G497" s="56" t="s">
        <v>24</v>
      </c>
      <c r="H497" s="59" t="s">
        <v>25</v>
      </c>
      <c r="I497" s="57">
        <v>1</v>
      </c>
      <c r="J497" s="57">
        <v>1</v>
      </c>
      <c r="K497" s="141">
        <f>4000</f>
        <v>4000</v>
      </c>
      <c r="L497" s="141">
        <f t="shared" si="75"/>
        <v>4000</v>
      </c>
      <c r="M497" s="65" t="s">
        <v>1133</v>
      </c>
      <c r="N497" s="66" t="s">
        <v>27</v>
      </c>
      <c r="O497" s="66">
        <v>1000</v>
      </c>
      <c r="P497" s="168">
        <f t="shared" si="76"/>
        <v>800</v>
      </c>
      <c r="Q497" s="68" t="s">
        <v>28</v>
      </c>
      <c r="R497" s="68">
        <v>5000</v>
      </c>
      <c r="S497" s="141">
        <f t="shared" si="77"/>
        <v>0.8</v>
      </c>
      <c r="T497" s="185" t="str">
        <f t="shared" si="78"/>
        <v>亲水涂层超低吸附吸头：货号（10001）：BCAHZLA，定制指定吸头类亲水涂层处理，  1000个/袋，5袋/箱；800元/袋</v>
      </c>
      <c r="U497" s="330" t="s">
        <v>1634</v>
      </c>
      <c r="V497" s="331"/>
      <c r="W497" s="331"/>
      <c r="X497" s="332"/>
      <c r="Y497" s="179"/>
      <c r="Z497" s="73" t="s">
        <v>1633</v>
      </c>
      <c r="AA497" s="141" t="s">
        <v>4588</v>
      </c>
      <c r="AB497" s="141" t="s">
        <v>4592</v>
      </c>
      <c r="AC497" s="141" t="s">
        <v>4589</v>
      </c>
      <c r="AD497" s="186" t="s">
        <v>4597</v>
      </c>
      <c r="AE497" s="186" t="s">
        <v>4594</v>
      </c>
      <c r="AF497" s="186" t="s">
        <v>4595</v>
      </c>
      <c r="AG497" s="186" t="s">
        <v>4596</v>
      </c>
    </row>
    <row r="498" spans="1:33" ht="30" customHeight="1">
      <c r="A498" s="299"/>
      <c r="B498" s="296"/>
      <c r="C498" s="58" t="s">
        <v>1635</v>
      </c>
      <c r="D498" s="54">
        <v>10002</v>
      </c>
      <c r="E498" s="55" t="s">
        <v>1636</v>
      </c>
      <c r="F498" s="55" t="s">
        <v>1637</v>
      </c>
      <c r="G498" s="56" t="s">
        <v>24</v>
      </c>
      <c r="H498" s="59" t="s">
        <v>25</v>
      </c>
      <c r="I498" s="57">
        <v>1</v>
      </c>
      <c r="J498" s="57">
        <v>1</v>
      </c>
      <c r="K498" s="141">
        <f>4000</f>
        <v>4000</v>
      </c>
      <c r="L498" s="141">
        <f t="shared" si="75"/>
        <v>4000</v>
      </c>
      <c r="M498" s="65" t="s">
        <v>1133</v>
      </c>
      <c r="N498" s="66" t="s">
        <v>27</v>
      </c>
      <c r="O498" s="66">
        <v>1000</v>
      </c>
      <c r="P498" s="168">
        <f t="shared" si="76"/>
        <v>800</v>
      </c>
      <c r="Q498" s="68" t="s">
        <v>28</v>
      </c>
      <c r="R498" s="68">
        <v>5000</v>
      </c>
      <c r="S498" s="141">
        <f t="shared" si="77"/>
        <v>0.8</v>
      </c>
      <c r="T498" s="185" t="str">
        <f t="shared" si="78"/>
        <v>疏水涂层超低吸附吸头：货号（10002）：BCABZLA，定制指定吸头类疏水涂层处理，  1000个/袋，5袋/箱；800元/袋</v>
      </c>
      <c r="U498" s="330"/>
      <c r="V498" s="331"/>
      <c r="W498" s="331"/>
      <c r="X498" s="332"/>
      <c r="Y498" s="179"/>
      <c r="Z498" s="73" t="s">
        <v>1638</v>
      </c>
      <c r="AA498" s="141" t="s">
        <v>4588</v>
      </c>
      <c r="AB498" s="141" t="s">
        <v>4592</v>
      </c>
      <c r="AC498" s="141" t="s">
        <v>4589</v>
      </c>
      <c r="AD498" s="186" t="s">
        <v>4597</v>
      </c>
      <c r="AE498" s="186" t="s">
        <v>4594</v>
      </c>
      <c r="AF498" s="186" t="s">
        <v>4595</v>
      </c>
      <c r="AG498" s="186" t="s">
        <v>4596</v>
      </c>
    </row>
    <row r="499" spans="1:33" ht="30" customHeight="1">
      <c r="A499" s="299"/>
      <c r="B499" s="296"/>
      <c r="C499" s="58" t="s">
        <v>1639</v>
      </c>
      <c r="D499" s="54">
        <v>10003</v>
      </c>
      <c r="E499" s="55" t="s">
        <v>1640</v>
      </c>
      <c r="F499" s="55" t="s">
        <v>1641</v>
      </c>
      <c r="G499" s="56" t="s">
        <v>1198</v>
      </c>
      <c r="H499" s="59" t="s">
        <v>25</v>
      </c>
      <c r="I499" s="57">
        <v>1</v>
      </c>
      <c r="J499" s="57">
        <v>1</v>
      </c>
      <c r="K499" s="141">
        <f>3000</f>
        <v>3000</v>
      </c>
      <c r="L499" s="141">
        <f t="shared" si="75"/>
        <v>3000</v>
      </c>
      <c r="M499" s="65" t="s">
        <v>1133</v>
      </c>
      <c r="N499" s="69" t="s">
        <v>27</v>
      </c>
      <c r="O499" s="69">
        <v>500</v>
      </c>
      <c r="P499" s="168">
        <f t="shared" si="76"/>
        <v>300</v>
      </c>
      <c r="Q499" s="68" t="s">
        <v>28</v>
      </c>
      <c r="R499" s="68">
        <v>5000</v>
      </c>
      <c r="S499" s="141">
        <f t="shared" si="77"/>
        <v>0.6</v>
      </c>
      <c r="T499" s="185" t="str">
        <f t="shared" si="78"/>
        <v>亲水涂层超低吸附离心管：货号（10003）：BCAHZLB，定制指定离心管类亲水涂层处理，500个/袋,10袋/箱；300元/袋</v>
      </c>
      <c r="U499" s="330"/>
      <c r="V499" s="331"/>
      <c r="W499" s="331"/>
      <c r="X499" s="332"/>
      <c r="Y499" s="179"/>
      <c r="Z499" s="73" t="s">
        <v>1642</v>
      </c>
      <c r="AA499" s="141" t="s">
        <v>4588</v>
      </c>
      <c r="AB499" s="141" t="s">
        <v>4592</v>
      </c>
      <c r="AC499" s="141" t="s">
        <v>4589</v>
      </c>
      <c r="AD499" s="186" t="s">
        <v>4597</v>
      </c>
      <c r="AE499" s="186" t="s">
        <v>4594</v>
      </c>
      <c r="AF499" s="186" t="s">
        <v>4595</v>
      </c>
      <c r="AG499" s="186" t="s">
        <v>4596</v>
      </c>
    </row>
    <row r="500" spans="1:33" ht="30" customHeight="1">
      <c r="A500" s="299"/>
      <c r="B500" s="297"/>
      <c r="C500" s="58" t="s">
        <v>1643</v>
      </c>
      <c r="D500" s="54">
        <v>10004</v>
      </c>
      <c r="E500" s="55" t="s">
        <v>1644</v>
      </c>
      <c r="F500" s="55" t="s">
        <v>1645</v>
      </c>
      <c r="G500" s="56" t="s">
        <v>1198</v>
      </c>
      <c r="H500" s="59" t="s">
        <v>25</v>
      </c>
      <c r="I500" s="57">
        <v>1</v>
      </c>
      <c r="J500" s="57">
        <v>1</v>
      </c>
      <c r="K500" s="141">
        <f>3000</f>
        <v>3000</v>
      </c>
      <c r="L500" s="141">
        <f t="shared" si="75"/>
        <v>3000</v>
      </c>
      <c r="M500" s="65" t="s">
        <v>1133</v>
      </c>
      <c r="N500" s="69" t="s">
        <v>27</v>
      </c>
      <c r="O500" s="69">
        <v>500</v>
      </c>
      <c r="P500" s="168">
        <f t="shared" si="76"/>
        <v>300</v>
      </c>
      <c r="Q500" s="68" t="s">
        <v>28</v>
      </c>
      <c r="R500" s="68">
        <v>5000</v>
      </c>
      <c r="S500" s="141">
        <f t="shared" si="77"/>
        <v>0.6</v>
      </c>
      <c r="T500" s="185" t="str">
        <f t="shared" si="78"/>
        <v>疏水涂层超低吸附离心管：货号（10004）：BCABZLB，定制指定离心管类疏水涂层处理，500个/袋,10袋/箱；300元/袋</v>
      </c>
      <c r="U500" s="330"/>
      <c r="V500" s="331"/>
      <c r="W500" s="331"/>
      <c r="X500" s="332"/>
      <c r="Y500" s="179"/>
      <c r="Z500" s="73" t="s">
        <v>1646</v>
      </c>
      <c r="AA500" s="141" t="s">
        <v>4588</v>
      </c>
      <c r="AB500" s="141" t="s">
        <v>4592</v>
      </c>
      <c r="AC500" s="141" t="s">
        <v>4589</v>
      </c>
      <c r="AD500" s="186" t="s">
        <v>4597</v>
      </c>
      <c r="AE500" s="186" t="s">
        <v>4594</v>
      </c>
      <c r="AF500" s="186" t="s">
        <v>4595</v>
      </c>
      <c r="AG500" s="186" t="s">
        <v>4596</v>
      </c>
    </row>
    <row r="501" spans="1:33" ht="30" customHeight="1">
      <c r="A501" s="247" t="s">
        <v>1647</v>
      </c>
      <c r="B501" s="236" t="s">
        <v>1648</v>
      </c>
      <c r="C501" s="58" t="s">
        <v>4639</v>
      </c>
      <c r="D501" s="61">
        <v>960020</v>
      </c>
      <c r="E501" s="55" t="s">
        <v>1650</v>
      </c>
      <c r="F501" s="55" t="s">
        <v>4640</v>
      </c>
      <c r="G501" s="56" t="s">
        <v>1651</v>
      </c>
      <c r="H501" s="59" t="s">
        <v>1652</v>
      </c>
      <c r="I501" s="57">
        <v>1</v>
      </c>
      <c r="J501" s="57">
        <v>1</v>
      </c>
      <c r="K501" s="141">
        <v>200000</v>
      </c>
      <c r="L501" s="141">
        <f t="shared" si="75"/>
        <v>200000</v>
      </c>
      <c r="M501" s="65">
        <v>20</v>
      </c>
      <c r="N501" s="69" t="s">
        <v>1652</v>
      </c>
      <c r="O501" s="69">
        <v>1</v>
      </c>
      <c r="P501" s="168">
        <f t="shared" si="76"/>
        <v>200000</v>
      </c>
      <c r="Q501" s="68" t="s">
        <v>1653</v>
      </c>
      <c r="R501" s="68">
        <v>1</v>
      </c>
      <c r="S501" s="141">
        <f t="shared" si="77"/>
        <v>200000</v>
      </c>
      <c r="T501" s="185" t="str">
        <f t="shared" si="78"/>
        <v>96通道全自动通用型移液工作站：货号（960020）：BROU20C，耗材开放，可拆移液针DIY，无损取放，384移液功能，人体学设计，1台套；200000元/台</v>
      </c>
      <c r="U501" s="205" t="s">
        <v>1656</v>
      </c>
      <c r="V501" s="206"/>
      <c r="W501" s="206"/>
      <c r="X501" s="207"/>
      <c r="Y501" s="176"/>
      <c r="Z501" s="73" t="s">
        <v>1655</v>
      </c>
      <c r="AA501" s="141" t="s">
        <v>4588</v>
      </c>
      <c r="AB501" s="141" t="s">
        <v>4592</v>
      </c>
      <c r="AC501" s="141" t="s">
        <v>4589</v>
      </c>
      <c r="AD501" s="186" t="s">
        <v>4597</v>
      </c>
      <c r="AE501" s="186" t="s">
        <v>4594</v>
      </c>
      <c r="AF501" s="186" t="s">
        <v>4595</v>
      </c>
      <c r="AG501" s="186" t="s">
        <v>4596</v>
      </c>
    </row>
    <row r="502" spans="1:33" ht="30" customHeight="1">
      <c r="A502" s="248"/>
      <c r="B502" s="236"/>
      <c r="C502" s="58" t="s">
        <v>1649</v>
      </c>
      <c r="D502" s="61">
        <v>960200</v>
      </c>
      <c r="E502" s="55" t="s">
        <v>4451</v>
      </c>
      <c r="F502" s="55" t="s">
        <v>1654</v>
      </c>
      <c r="G502" s="56" t="s">
        <v>1651</v>
      </c>
      <c r="H502" s="59" t="s">
        <v>1652</v>
      </c>
      <c r="I502" s="57">
        <v>1</v>
      </c>
      <c r="J502" s="57">
        <v>1</v>
      </c>
      <c r="K502" s="141">
        <v>200000</v>
      </c>
      <c r="L502" s="141">
        <f t="shared" si="75"/>
        <v>200000</v>
      </c>
      <c r="M502" s="65">
        <v>200</v>
      </c>
      <c r="N502" s="69" t="s">
        <v>1652</v>
      </c>
      <c r="O502" s="69">
        <v>1</v>
      </c>
      <c r="P502" s="168">
        <f t="shared" si="76"/>
        <v>200000</v>
      </c>
      <c r="Q502" s="68" t="s">
        <v>1653</v>
      </c>
      <c r="R502" s="68">
        <v>1</v>
      </c>
      <c r="S502" s="141">
        <f t="shared" si="77"/>
        <v>200000</v>
      </c>
      <c r="T502" s="185" t="str">
        <f t="shared" si="78"/>
        <v>96通道全自动通用型移液工作站：货号（960200）：BROU200C，耗材开放，可拆移液针DIY，无损取放，384移液功能，人体学设计，1台套；200000元/台</v>
      </c>
      <c r="U502" s="208"/>
      <c r="V502" s="209"/>
      <c r="W502" s="209"/>
      <c r="X502" s="210"/>
      <c r="Y502" s="175"/>
      <c r="Z502" s="73" t="s">
        <v>1655</v>
      </c>
      <c r="AA502" s="141" t="s">
        <v>4588</v>
      </c>
      <c r="AB502" s="141" t="s">
        <v>4592</v>
      </c>
      <c r="AC502" s="141" t="s">
        <v>4589</v>
      </c>
      <c r="AD502" s="186" t="s">
        <v>4597</v>
      </c>
      <c r="AE502" s="186" t="s">
        <v>4594</v>
      </c>
      <c r="AF502" s="186" t="s">
        <v>4595</v>
      </c>
      <c r="AG502" s="186" t="s">
        <v>4596</v>
      </c>
    </row>
    <row r="503" spans="1:33" ht="30" customHeight="1">
      <c r="A503" s="248"/>
      <c r="B503" s="236"/>
      <c r="C503" s="58" t="s">
        <v>1649</v>
      </c>
      <c r="D503" s="61">
        <v>961000</v>
      </c>
      <c r="E503" s="55" t="s">
        <v>1657</v>
      </c>
      <c r="F503" s="55" t="s">
        <v>1654</v>
      </c>
      <c r="G503" s="56" t="s">
        <v>1651</v>
      </c>
      <c r="H503" s="59" t="s">
        <v>1652</v>
      </c>
      <c r="I503" s="57">
        <v>1</v>
      </c>
      <c r="J503" s="57">
        <v>1</v>
      </c>
      <c r="K503" s="141">
        <v>200000</v>
      </c>
      <c r="L503" s="141">
        <f t="shared" si="75"/>
        <v>200000</v>
      </c>
      <c r="M503" s="65">
        <v>1000</v>
      </c>
      <c r="N503" s="69" t="s">
        <v>1652</v>
      </c>
      <c r="O503" s="69">
        <v>1</v>
      </c>
      <c r="P503" s="168">
        <f t="shared" si="76"/>
        <v>200000</v>
      </c>
      <c r="Q503" s="68" t="s">
        <v>1653</v>
      </c>
      <c r="R503" s="68">
        <v>1</v>
      </c>
      <c r="S503" s="141">
        <f t="shared" si="77"/>
        <v>200000</v>
      </c>
      <c r="T503" s="185" t="str">
        <f t="shared" si="78"/>
        <v>96通道全自动通用型移液工作站：货号（961000）：BROU1000C，耗材开放，可拆移液针DIY，无损取放，384移液功能，人体学设计，1台套；200000元/台</v>
      </c>
      <c r="U503" s="211"/>
      <c r="V503" s="212"/>
      <c r="W503" s="212"/>
      <c r="X503" s="213"/>
      <c r="Y503" s="177"/>
      <c r="Z503" s="73" t="s">
        <v>1655</v>
      </c>
      <c r="AA503" s="141" t="s">
        <v>4588</v>
      </c>
      <c r="AB503" s="141" t="s">
        <v>4592</v>
      </c>
      <c r="AC503" s="141" t="s">
        <v>4589</v>
      </c>
      <c r="AD503" s="186" t="s">
        <v>4597</v>
      </c>
      <c r="AE503" s="186" t="s">
        <v>4594</v>
      </c>
      <c r="AF503" s="186" t="s">
        <v>4595</v>
      </c>
      <c r="AG503" s="186" t="s">
        <v>4596</v>
      </c>
    </row>
    <row r="504" spans="1:33" ht="30" customHeight="1">
      <c r="A504" s="248"/>
      <c r="B504" s="236" t="s">
        <v>1658</v>
      </c>
      <c r="C504" s="58" t="s">
        <v>1659</v>
      </c>
      <c r="D504" s="61">
        <v>960031</v>
      </c>
      <c r="E504" s="55" t="s">
        <v>1660</v>
      </c>
      <c r="F504" s="55" t="s">
        <v>1654</v>
      </c>
      <c r="G504" s="56" t="s">
        <v>1651</v>
      </c>
      <c r="H504" s="59" t="s">
        <v>1652</v>
      </c>
      <c r="I504" s="57">
        <v>1</v>
      </c>
      <c r="J504" s="57">
        <v>1</v>
      </c>
      <c r="K504" s="141">
        <v>120000</v>
      </c>
      <c r="L504" s="141">
        <f t="shared" si="75"/>
        <v>120000</v>
      </c>
      <c r="M504" s="65">
        <v>30</v>
      </c>
      <c r="N504" s="69" t="s">
        <v>1652</v>
      </c>
      <c r="O504" s="69">
        <v>1</v>
      </c>
      <c r="P504" s="168">
        <f t="shared" si="76"/>
        <v>120000</v>
      </c>
      <c r="Q504" s="68" t="s">
        <v>1653</v>
      </c>
      <c r="R504" s="68">
        <v>1</v>
      </c>
      <c r="S504" s="141">
        <f t="shared" si="77"/>
        <v>120000</v>
      </c>
      <c r="T504" s="185" t="str">
        <f t="shared" si="78"/>
        <v>96通道全自动专用型移液工作站：货号（960031）：BROA30C，耗材开放，可拆移液针DIY，无损取放，384移液功能，人体学设计，1台套；120000元/台</v>
      </c>
      <c r="U504" s="205" t="s">
        <v>1656</v>
      </c>
      <c r="V504" s="206"/>
      <c r="W504" s="206"/>
      <c r="X504" s="207"/>
      <c r="Y504" s="176"/>
      <c r="Z504" s="73" t="s">
        <v>1655</v>
      </c>
      <c r="AA504" s="141" t="s">
        <v>4588</v>
      </c>
      <c r="AB504" s="141" t="s">
        <v>4592</v>
      </c>
      <c r="AC504" s="141" t="s">
        <v>4589</v>
      </c>
      <c r="AD504" s="186" t="s">
        <v>4597</v>
      </c>
      <c r="AE504" s="186" t="s">
        <v>4594</v>
      </c>
      <c r="AF504" s="186" t="s">
        <v>4595</v>
      </c>
      <c r="AG504" s="186" t="s">
        <v>4596</v>
      </c>
    </row>
    <row r="505" spans="1:33" ht="30" customHeight="1">
      <c r="A505" s="248"/>
      <c r="B505" s="236"/>
      <c r="C505" s="58" t="s">
        <v>1659</v>
      </c>
      <c r="D505" s="61">
        <v>960071</v>
      </c>
      <c r="E505" s="55" t="s">
        <v>1661</v>
      </c>
      <c r="F505" s="55" t="s">
        <v>1654</v>
      </c>
      <c r="G505" s="56" t="s">
        <v>1651</v>
      </c>
      <c r="H505" s="59" t="s">
        <v>1652</v>
      </c>
      <c r="I505" s="57">
        <v>1</v>
      </c>
      <c r="J505" s="57">
        <v>1</v>
      </c>
      <c r="K505" s="141">
        <v>120000</v>
      </c>
      <c r="L505" s="141">
        <f t="shared" si="75"/>
        <v>120000</v>
      </c>
      <c r="M505" s="65">
        <v>70</v>
      </c>
      <c r="N505" s="69" t="s">
        <v>1652</v>
      </c>
      <c r="O505" s="69">
        <v>1</v>
      </c>
      <c r="P505" s="168">
        <f t="shared" si="76"/>
        <v>120000</v>
      </c>
      <c r="Q505" s="68" t="s">
        <v>1653</v>
      </c>
      <c r="R505" s="68">
        <v>1</v>
      </c>
      <c r="S505" s="141">
        <f t="shared" si="77"/>
        <v>120000</v>
      </c>
      <c r="T505" s="185" t="str">
        <f t="shared" si="78"/>
        <v>96通道全自动专用型移液工作站：货号（960071）：BROA70C，耗材开放，可拆移液针DIY，无损取放，384移液功能，人体学设计，1台套；120000元/台</v>
      </c>
      <c r="U505" s="208"/>
      <c r="V505" s="209"/>
      <c r="W505" s="209"/>
      <c r="X505" s="210"/>
      <c r="Y505" s="175"/>
      <c r="Z505" s="73" t="s">
        <v>1655</v>
      </c>
      <c r="AA505" s="141" t="s">
        <v>4588</v>
      </c>
      <c r="AB505" s="141" t="s">
        <v>4592</v>
      </c>
      <c r="AC505" s="141" t="s">
        <v>4589</v>
      </c>
      <c r="AD505" s="186" t="s">
        <v>4597</v>
      </c>
      <c r="AE505" s="186" t="s">
        <v>4594</v>
      </c>
      <c r="AF505" s="186" t="s">
        <v>4595</v>
      </c>
      <c r="AG505" s="186" t="s">
        <v>4596</v>
      </c>
    </row>
    <row r="506" spans="1:33" ht="30" customHeight="1">
      <c r="A506" s="249"/>
      <c r="B506" s="236"/>
      <c r="C506" s="58" t="s">
        <v>1659</v>
      </c>
      <c r="D506" s="61">
        <v>960251</v>
      </c>
      <c r="E506" s="55" t="s">
        <v>1662</v>
      </c>
      <c r="F506" s="55" t="s">
        <v>1654</v>
      </c>
      <c r="G506" s="56" t="s">
        <v>1651</v>
      </c>
      <c r="H506" s="59" t="s">
        <v>1652</v>
      </c>
      <c r="I506" s="57">
        <v>1</v>
      </c>
      <c r="J506" s="57">
        <v>1</v>
      </c>
      <c r="K506" s="141">
        <v>120000</v>
      </c>
      <c r="L506" s="141">
        <f t="shared" si="75"/>
        <v>120000</v>
      </c>
      <c r="M506" s="65">
        <v>250</v>
      </c>
      <c r="N506" s="69" t="s">
        <v>1652</v>
      </c>
      <c r="O506" s="69">
        <v>1</v>
      </c>
      <c r="P506" s="168">
        <f t="shared" si="76"/>
        <v>120000</v>
      </c>
      <c r="Q506" s="68" t="s">
        <v>1653</v>
      </c>
      <c r="R506" s="68">
        <v>1</v>
      </c>
      <c r="S506" s="141">
        <f t="shared" si="77"/>
        <v>120000</v>
      </c>
      <c r="T506" s="185" t="str">
        <f t="shared" si="78"/>
        <v>96通道全自动专用型移液工作站：货号（960251）：BROA250C，耗材开放，可拆移液针DIY，无损取放，384移液功能，人体学设计，1台套；120000元/台</v>
      </c>
      <c r="U506" s="211"/>
      <c r="V506" s="212"/>
      <c r="W506" s="212"/>
      <c r="X506" s="213"/>
      <c r="Y506" s="177"/>
      <c r="Z506" s="73" t="s">
        <v>1655</v>
      </c>
      <c r="AA506" s="141" t="s">
        <v>4588</v>
      </c>
      <c r="AB506" s="141" t="s">
        <v>4592</v>
      </c>
      <c r="AC506" s="141" t="s">
        <v>4589</v>
      </c>
      <c r="AD506" s="186" t="s">
        <v>4597</v>
      </c>
      <c r="AE506" s="186" t="s">
        <v>4594</v>
      </c>
      <c r="AF506" s="186" t="s">
        <v>4595</v>
      </c>
      <c r="AG506" s="186" t="s">
        <v>4596</v>
      </c>
    </row>
    <row r="507" spans="1:33" ht="30" customHeight="1">
      <c r="A507" s="237" t="s">
        <v>1663</v>
      </c>
      <c r="B507" s="237" t="s">
        <v>1664</v>
      </c>
      <c r="C507" s="58" t="s">
        <v>1665</v>
      </c>
      <c r="D507" s="61">
        <v>10861</v>
      </c>
      <c r="E507" s="55" t="s">
        <v>1666</v>
      </c>
      <c r="F507" s="55" t="s">
        <v>1668</v>
      </c>
      <c r="G507" s="56" t="s">
        <v>1667</v>
      </c>
      <c r="H507" s="59" t="s">
        <v>25</v>
      </c>
      <c r="I507" s="57">
        <v>1</v>
      </c>
      <c r="J507" s="57">
        <v>1</v>
      </c>
      <c r="K507" s="141">
        <v>220</v>
      </c>
      <c r="L507" s="141">
        <f t="shared" si="75"/>
        <v>220</v>
      </c>
      <c r="M507" s="65" t="s">
        <v>1133</v>
      </c>
      <c r="N507" s="69" t="s">
        <v>28</v>
      </c>
      <c r="O507" s="69">
        <v>1</v>
      </c>
      <c r="P507" s="168">
        <f t="shared" si="76"/>
        <v>4.4000000000000004</v>
      </c>
      <c r="Q507" s="68" t="s">
        <v>28</v>
      </c>
      <c r="R507" s="68">
        <v>50</v>
      </c>
      <c r="S507" s="141">
        <f t="shared" si="77"/>
        <v>4.4000000000000004</v>
      </c>
      <c r="T507" s="185" t="str">
        <f t="shared" si="78"/>
        <v>多功能盒A上盖：货号（10861）：BROR10AU，多功能盒装，50个/箱；4.4元/个</v>
      </c>
      <c r="U507" s="205" t="s">
        <v>1670</v>
      </c>
      <c r="V507" s="206"/>
      <c r="W507" s="206"/>
      <c r="X507" s="207"/>
      <c r="Y507" s="176"/>
      <c r="Z507" s="73" t="s">
        <v>1669</v>
      </c>
      <c r="AA507" s="141" t="s">
        <v>4588</v>
      </c>
      <c r="AB507" s="141" t="s">
        <v>4592</v>
      </c>
      <c r="AC507" s="141" t="s">
        <v>4589</v>
      </c>
      <c r="AD507" s="186" t="s">
        <v>4597</v>
      </c>
      <c r="AE507" s="186" t="s">
        <v>4594</v>
      </c>
      <c r="AF507" s="186" t="s">
        <v>4595</v>
      </c>
      <c r="AG507" s="186" t="s">
        <v>4596</v>
      </c>
    </row>
    <row r="508" spans="1:33" ht="30" customHeight="1">
      <c r="A508" s="238"/>
      <c r="B508" s="238"/>
      <c r="C508" s="58" t="s">
        <v>1671</v>
      </c>
      <c r="D508" s="61">
        <v>10862</v>
      </c>
      <c r="E508" s="55" t="s">
        <v>1672</v>
      </c>
      <c r="F508" s="55" t="s">
        <v>1668</v>
      </c>
      <c r="G508" s="56" t="s">
        <v>1667</v>
      </c>
      <c r="H508" s="59" t="s">
        <v>25</v>
      </c>
      <c r="I508" s="57">
        <v>1</v>
      </c>
      <c r="J508" s="57">
        <v>1</v>
      </c>
      <c r="K508" s="141">
        <v>346</v>
      </c>
      <c r="L508" s="141">
        <f t="shared" si="75"/>
        <v>346</v>
      </c>
      <c r="M508" s="65" t="s">
        <v>1133</v>
      </c>
      <c r="N508" s="69" t="s">
        <v>28</v>
      </c>
      <c r="O508" s="69">
        <v>1</v>
      </c>
      <c r="P508" s="168">
        <f t="shared" si="76"/>
        <v>6.92</v>
      </c>
      <c r="Q508" s="68" t="s">
        <v>28</v>
      </c>
      <c r="R508" s="68">
        <v>50</v>
      </c>
      <c r="S508" s="141">
        <f t="shared" si="77"/>
        <v>6.92</v>
      </c>
      <c r="T508" s="185" t="str">
        <f t="shared" si="78"/>
        <v>多功能盒A中板：货号（10862）：BROR10AM，多功能盒装，50个/箱；6.92元/个</v>
      </c>
      <c r="U508" s="208"/>
      <c r="V508" s="209"/>
      <c r="W508" s="209"/>
      <c r="X508" s="210"/>
      <c r="Y508" s="175"/>
      <c r="Z508" s="73" t="s">
        <v>1669</v>
      </c>
      <c r="AA508" s="141" t="s">
        <v>4588</v>
      </c>
      <c r="AB508" s="141" t="s">
        <v>4592</v>
      </c>
      <c r="AC508" s="141" t="s">
        <v>4589</v>
      </c>
      <c r="AD508" s="186" t="s">
        <v>4597</v>
      </c>
      <c r="AE508" s="186" t="s">
        <v>4594</v>
      </c>
      <c r="AF508" s="186" t="s">
        <v>4595</v>
      </c>
      <c r="AG508" s="186" t="s">
        <v>4596</v>
      </c>
    </row>
    <row r="509" spans="1:33" ht="30" customHeight="1">
      <c r="A509" s="238"/>
      <c r="B509" s="238"/>
      <c r="C509" s="58" t="s">
        <v>1673</v>
      </c>
      <c r="D509" s="61">
        <v>10863</v>
      </c>
      <c r="E509" s="55" t="s">
        <v>1674</v>
      </c>
      <c r="F509" s="55" t="s">
        <v>1668</v>
      </c>
      <c r="G509" s="56" t="s">
        <v>1667</v>
      </c>
      <c r="H509" s="59" t="s">
        <v>25</v>
      </c>
      <c r="I509" s="57">
        <v>1</v>
      </c>
      <c r="J509" s="57">
        <v>1</v>
      </c>
      <c r="K509" s="141">
        <v>284</v>
      </c>
      <c r="L509" s="141">
        <f t="shared" si="75"/>
        <v>284</v>
      </c>
      <c r="M509" s="65" t="s">
        <v>1133</v>
      </c>
      <c r="N509" s="69" t="s">
        <v>28</v>
      </c>
      <c r="O509" s="69">
        <v>1</v>
      </c>
      <c r="P509" s="168">
        <f t="shared" si="76"/>
        <v>5.68</v>
      </c>
      <c r="Q509" s="68" t="s">
        <v>28</v>
      </c>
      <c r="R509" s="68">
        <v>50</v>
      </c>
      <c r="S509" s="141">
        <f t="shared" si="77"/>
        <v>5.68</v>
      </c>
      <c r="T509" s="185" t="str">
        <f t="shared" si="78"/>
        <v>多功能盒A下盒：货号（10863）：BROR10AD，多功能盒装，50个/箱；5.68元/个</v>
      </c>
      <c r="U509" s="208"/>
      <c r="V509" s="209"/>
      <c r="W509" s="209"/>
      <c r="X509" s="210"/>
      <c r="Y509" s="175"/>
      <c r="Z509" s="73" t="s">
        <v>1669</v>
      </c>
      <c r="AA509" s="141" t="s">
        <v>4588</v>
      </c>
      <c r="AB509" s="141" t="s">
        <v>4592</v>
      </c>
      <c r="AC509" s="141" t="s">
        <v>4589</v>
      </c>
      <c r="AD509" s="186" t="s">
        <v>4597</v>
      </c>
      <c r="AE509" s="186" t="s">
        <v>4594</v>
      </c>
      <c r="AF509" s="186" t="s">
        <v>4595</v>
      </c>
      <c r="AG509" s="186" t="s">
        <v>4596</v>
      </c>
    </row>
    <row r="510" spans="1:33" ht="30" customHeight="1">
      <c r="A510" s="238"/>
      <c r="B510" s="238"/>
      <c r="C510" s="58" t="s">
        <v>1675</v>
      </c>
      <c r="D510" s="61">
        <v>10871</v>
      </c>
      <c r="E510" s="55" t="s">
        <v>1676</v>
      </c>
      <c r="F510" s="55" t="s">
        <v>1668</v>
      </c>
      <c r="G510" s="56" t="s">
        <v>1667</v>
      </c>
      <c r="H510" s="59" t="s">
        <v>25</v>
      </c>
      <c r="I510" s="57">
        <v>1</v>
      </c>
      <c r="J510" s="57">
        <v>1</v>
      </c>
      <c r="K510" s="141">
        <v>234</v>
      </c>
      <c r="L510" s="141">
        <f t="shared" si="75"/>
        <v>234</v>
      </c>
      <c r="M510" s="65" t="s">
        <v>1133</v>
      </c>
      <c r="N510" s="69" t="s">
        <v>28</v>
      </c>
      <c r="O510" s="69">
        <v>1</v>
      </c>
      <c r="P510" s="168">
        <f t="shared" si="76"/>
        <v>4.68</v>
      </c>
      <c r="Q510" s="68" t="s">
        <v>28</v>
      </c>
      <c r="R510" s="68">
        <v>50</v>
      </c>
      <c r="S510" s="141">
        <f t="shared" si="77"/>
        <v>4.68</v>
      </c>
      <c r="T510" s="185" t="str">
        <f t="shared" si="78"/>
        <v>多功能盒B上盖：货号（10871）：BROR200AU，多功能盒装，50个/箱；4.68元/个</v>
      </c>
      <c r="U510" s="208"/>
      <c r="V510" s="209"/>
      <c r="W510" s="209"/>
      <c r="X510" s="210"/>
      <c r="Y510" s="175"/>
      <c r="Z510" s="73" t="s">
        <v>1669</v>
      </c>
      <c r="AA510" s="141" t="s">
        <v>4588</v>
      </c>
      <c r="AB510" s="141" t="s">
        <v>4592</v>
      </c>
      <c r="AC510" s="141" t="s">
        <v>4589</v>
      </c>
      <c r="AD510" s="186" t="s">
        <v>4597</v>
      </c>
      <c r="AE510" s="186" t="s">
        <v>4594</v>
      </c>
      <c r="AF510" s="186" t="s">
        <v>4595</v>
      </c>
      <c r="AG510" s="186" t="s">
        <v>4596</v>
      </c>
    </row>
    <row r="511" spans="1:33" ht="30" customHeight="1">
      <c r="A511" s="238"/>
      <c r="B511" s="238"/>
      <c r="C511" s="58" t="s">
        <v>1677</v>
      </c>
      <c r="D511" s="61">
        <v>10872</v>
      </c>
      <c r="E511" s="55" t="s">
        <v>1678</v>
      </c>
      <c r="F511" s="55" t="s">
        <v>1668</v>
      </c>
      <c r="G511" s="56" t="s">
        <v>1667</v>
      </c>
      <c r="H511" s="59" t="s">
        <v>25</v>
      </c>
      <c r="I511" s="57">
        <v>1</v>
      </c>
      <c r="J511" s="57">
        <v>1</v>
      </c>
      <c r="K511" s="141">
        <v>326</v>
      </c>
      <c r="L511" s="141">
        <f t="shared" si="75"/>
        <v>326</v>
      </c>
      <c r="M511" s="65" t="s">
        <v>1133</v>
      </c>
      <c r="N511" s="69" t="s">
        <v>28</v>
      </c>
      <c r="O511" s="69">
        <v>1</v>
      </c>
      <c r="P511" s="168">
        <f t="shared" si="76"/>
        <v>6.52</v>
      </c>
      <c r="Q511" s="68" t="s">
        <v>28</v>
      </c>
      <c r="R511" s="68">
        <v>50</v>
      </c>
      <c r="S511" s="141">
        <f t="shared" si="77"/>
        <v>6.52</v>
      </c>
      <c r="T511" s="185" t="str">
        <f t="shared" si="78"/>
        <v>多功能盒B中板：货号（10872）：BROR200AM，多功能盒装，50个/箱；6.52元/个</v>
      </c>
      <c r="U511" s="208"/>
      <c r="V511" s="209"/>
      <c r="W511" s="209"/>
      <c r="X511" s="210"/>
      <c r="Y511" s="175"/>
      <c r="Z511" s="73" t="s">
        <v>1669</v>
      </c>
      <c r="AA511" s="141" t="s">
        <v>4588</v>
      </c>
      <c r="AB511" s="141" t="s">
        <v>4592</v>
      </c>
      <c r="AC511" s="141" t="s">
        <v>4589</v>
      </c>
      <c r="AD511" s="186" t="s">
        <v>4597</v>
      </c>
      <c r="AE511" s="186" t="s">
        <v>4594</v>
      </c>
      <c r="AF511" s="186" t="s">
        <v>4595</v>
      </c>
      <c r="AG511" s="186" t="s">
        <v>4596</v>
      </c>
    </row>
    <row r="512" spans="1:33" ht="30">
      <c r="A512" s="238"/>
      <c r="B512" s="238"/>
      <c r="C512" s="58" t="s">
        <v>1679</v>
      </c>
      <c r="D512" s="61">
        <v>10873</v>
      </c>
      <c r="E512" s="55" t="s">
        <v>1680</v>
      </c>
      <c r="F512" s="55" t="s">
        <v>1668</v>
      </c>
      <c r="G512" s="56" t="s">
        <v>1667</v>
      </c>
      <c r="H512" s="59" t="s">
        <v>25</v>
      </c>
      <c r="I512" s="57">
        <v>1</v>
      </c>
      <c r="J512" s="57">
        <v>1</v>
      </c>
      <c r="K512" s="141">
        <v>414</v>
      </c>
      <c r="L512" s="141">
        <f t="shared" si="75"/>
        <v>414</v>
      </c>
      <c r="M512" s="65" t="s">
        <v>1133</v>
      </c>
      <c r="N512" s="69" t="s">
        <v>28</v>
      </c>
      <c r="O512" s="69">
        <v>1</v>
      </c>
      <c r="P512" s="168">
        <f t="shared" si="76"/>
        <v>8.2799999999999994</v>
      </c>
      <c r="Q512" s="68" t="s">
        <v>28</v>
      </c>
      <c r="R512" s="68">
        <v>50</v>
      </c>
      <c r="S512" s="141">
        <f t="shared" si="77"/>
        <v>8.2799999999999994</v>
      </c>
      <c r="T512" s="185" t="str">
        <f t="shared" si="78"/>
        <v>多功能盒B下盒：货号（10873）：BROR200AD，多功能盒装，50个/箱；8.28元/个</v>
      </c>
      <c r="U512" s="208"/>
      <c r="V512" s="209"/>
      <c r="W512" s="209"/>
      <c r="X512" s="210"/>
      <c r="Y512" s="175"/>
      <c r="Z512" s="73" t="s">
        <v>1669</v>
      </c>
      <c r="AA512" s="141" t="s">
        <v>4588</v>
      </c>
      <c r="AB512" s="141" t="s">
        <v>4592</v>
      </c>
      <c r="AC512" s="141" t="s">
        <v>4589</v>
      </c>
      <c r="AD512" s="186" t="s">
        <v>4597</v>
      </c>
      <c r="AE512" s="186" t="s">
        <v>4594</v>
      </c>
      <c r="AF512" s="186" t="s">
        <v>4595</v>
      </c>
      <c r="AG512" s="186" t="s">
        <v>4596</v>
      </c>
    </row>
    <row r="513" spans="1:33" ht="30">
      <c r="A513" s="238"/>
      <c r="B513" s="238"/>
      <c r="C513" s="58" t="s">
        <v>1681</v>
      </c>
      <c r="D513" s="61">
        <v>10881</v>
      </c>
      <c r="E513" s="55" t="s">
        <v>1682</v>
      </c>
      <c r="F513" s="55" t="s">
        <v>1668</v>
      </c>
      <c r="G513" s="56" t="s">
        <v>1667</v>
      </c>
      <c r="H513" s="59" t="s">
        <v>25</v>
      </c>
      <c r="I513" s="57">
        <v>1</v>
      </c>
      <c r="J513" s="57">
        <v>1</v>
      </c>
      <c r="K513" s="141">
        <v>254</v>
      </c>
      <c r="L513" s="141">
        <f t="shared" si="75"/>
        <v>254</v>
      </c>
      <c r="M513" s="65" t="s">
        <v>1133</v>
      </c>
      <c r="N513" s="69" t="s">
        <v>28</v>
      </c>
      <c r="O513" s="69">
        <v>1</v>
      </c>
      <c r="P513" s="168">
        <f t="shared" si="76"/>
        <v>5.08</v>
      </c>
      <c r="Q513" s="68" t="s">
        <v>28</v>
      </c>
      <c r="R513" s="68">
        <v>50</v>
      </c>
      <c r="S513" s="141">
        <f t="shared" si="77"/>
        <v>5.08</v>
      </c>
      <c r="T513" s="185" t="str">
        <f t="shared" si="78"/>
        <v>多功能盒C上盖：货号（10881）：BROR1000AU，多功能盒装，50个/箱；5.08元/个</v>
      </c>
      <c r="U513" s="208"/>
      <c r="V513" s="209"/>
      <c r="W513" s="209"/>
      <c r="X513" s="210"/>
      <c r="Y513" s="175"/>
      <c r="Z513" s="73" t="s">
        <v>1669</v>
      </c>
      <c r="AA513" s="141" t="s">
        <v>4588</v>
      </c>
      <c r="AB513" s="141" t="s">
        <v>4592</v>
      </c>
      <c r="AC513" s="141" t="s">
        <v>4589</v>
      </c>
      <c r="AD513" s="186" t="s">
        <v>4597</v>
      </c>
      <c r="AE513" s="186" t="s">
        <v>4594</v>
      </c>
      <c r="AF513" s="186" t="s">
        <v>4595</v>
      </c>
      <c r="AG513" s="186" t="s">
        <v>4596</v>
      </c>
    </row>
    <row r="514" spans="1:33" ht="30">
      <c r="A514" s="238"/>
      <c r="B514" s="238"/>
      <c r="C514" s="58" t="s">
        <v>1683</v>
      </c>
      <c r="D514" s="61">
        <v>10882</v>
      </c>
      <c r="E514" s="55" t="s">
        <v>1684</v>
      </c>
      <c r="F514" s="55" t="s">
        <v>1668</v>
      </c>
      <c r="G514" s="56" t="s">
        <v>1667</v>
      </c>
      <c r="H514" s="59" t="s">
        <v>25</v>
      </c>
      <c r="I514" s="57">
        <v>1</v>
      </c>
      <c r="J514" s="57">
        <v>1</v>
      </c>
      <c r="K514" s="141">
        <v>378</v>
      </c>
      <c r="L514" s="141">
        <f t="shared" si="75"/>
        <v>378</v>
      </c>
      <c r="M514" s="65" t="s">
        <v>1133</v>
      </c>
      <c r="N514" s="69" t="s">
        <v>28</v>
      </c>
      <c r="O514" s="69">
        <v>1</v>
      </c>
      <c r="P514" s="168">
        <f t="shared" si="76"/>
        <v>7.56</v>
      </c>
      <c r="Q514" s="68" t="s">
        <v>28</v>
      </c>
      <c r="R514" s="68">
        <v>50</v>
      </c>
      <c r="S514" s="141">
        <f t="shared" si="77"/>
        <v>7.56</v>
      </c>
      <c r="T514" s="185" t="str">
        <f t="shared" si="78"/>
        <v>多功能盒C中板：货号（10882）：BROR1000AM，多功能盒装，50个/箱；7.56元/个</v>
      </c>
      <c r="U514" s="208"/>
      <c r="V514" s="209"/>
      <c r="W514" s="209"/>
      <c r="X514" s="210"/>
      <c r="Y514" s="175"/>
      <c r="Z514" s="73" t="s">
        <v>1669</v>
      </c>
      <c r="AA514" s="141" t="s">
        <v>4588</v>
      </c>
      <c r="AB514" s="141" t="s">
        <v>4592</v>
      </c>
      <c r="AC514" s="141" t="s">
        <v>4589</v>
      </c>
      <c r="AD514" s="186" t="s">
        <v>4597</v>
      </c>
      <c r="AE514" s="186" t="s">
        <v>4594</v>
      </c>
      <c r="AF514" s="186" t="s">
        <v>4595</v>
      </c>
      <c r="AG514" s="186" t="s">
        <v>4596</v>
      </c>
    </row>
    <row r="515" spans="1:33" ht="30">
      <c r="A515" s="239"/>
      <c r="B515" s="239"/>
      <c r="C515" s="58" t="s">
        <v>1685</v>
      </c>
      <c r="D515" s="61">
        <v>10883</v>
      </c>
      <c r="E515" s="55" t="s">
        <v>1686</v>
      </c>
      <c r="F515" s="55" t="s">
        <v>1668</v>
      </c>
      <c r="G515" s="56" t="s">
        <v>1667</v>
      </c>
      <c r="H515" s="59" t="s">
        <v>25</v>
      </c>
      <c r="I515" s="57">
        <v>1</v>
      </c>
      <c r="J515" s="57">
        <v>1</v>
      </c>
      <c r="K515" s="141">
        <v>470</v>
      </c>
      <c r="L515" s="141">
        <f t="shared" ref="L515:L578" si="83">K515*J515*I515</f>
        <v>470</v>
      </c>
      <c r="M515" s="65" t="s">
        <v>1133</v>
      </c>
      <c r="N515" s="69" t="s">
        <v>28</v>
      </c>
      <c r="O515" s="69">
        <v>1</v>
      </c>
      <c r="P515" s="168">
        <f t="shared" ref="P515:P578" si="84">K515/R515*O515*I515</f>
        <v>9.4</v>
      </c>
      <c r="Q515" s="68" t="s">
        <v>28</v>
      </c>
      <c r="R515" s="68">
        <v>50</v>
      </c>
      <c r="S515" s="141">
        <f t="shared" ref="S515:S578" si="85">K515/R515*I515</f>
        <v>9.4</v>
      </c>
      <c r="T515" s="185" t="str">
        <f t="shared" ref="T515:T578" si="86">CONCATENATE(C515,AD515,AE515,AF515,D515,AG515,AD515,E515,AA515,F515,AA515,G515,AC515,P515,AB515,N515)</f>
        <v>多功能盒C下盒：货号（10883）：BROR1000AD，多功能盒装，50个/箱；9.4元/个</v>
      </c>
      <c r="U515" s="211"/>
      <c r="V515" s="212"/>
      <c r="W515" s="212"/>
      <c r="X515" s="213"/>
      <c r="Y515" s="177"/>
      <c r="Z515" s="73" t="s">
        <v>1669</v>
      </c>
      <c r="AA515" s="141" t="s">
        <v>4588</v>
      </c>
      <c r="AB515" s="141" t="s">
        <v>4592</v>
      </c>
      <c r="AC515" s="141" t="s">
        <v>4589</v>
      </c>
      <c r="AD515" s="186" t="s">
        <v>4597</v>
      </c>
      <c r="AE515" s="186" t="s">
        <v>4594</v>
      </c>
      <c r="AF515" s="186" t="s">
        <v>4595</v>
      </c>
      <c r="AG515" s="186" t="s">
        <v>4596</v>
      </c>
    </row>
    <row r="516" spans="1:33" ht="30" customHeight="1">
      <c r="A516" s="217" t="s">
        <v>4566</v>
      </c>
      <c r="B516" s="170" t="s">
        <v>4567</v>
      </c>
      <c r="C516" s="58" t="s">
        <v>4569</v>
      </c>
      <c r="D516" s="61">
        <v>10998</v>
      </c>
      <c r="E516" s="55" t="s">
        <v>4571</v>
      </c>
      <c r="F516" s="55" t="s">
        <v>4573</v>
      </c>
      <c r="G516" s="56" t="s">
        <v>1687</v>
      </c>
      <c r="H516" s="59" t="s">
        <v>25</v>
      </c>
      <c r="I516" s="57">
        <v>1</v>
      </c>
      <c r="J516" s="57">
        <v>1</v>
      </c>
      <c r="K516" s="141">
        <f>520</f>
        <v>520</v>
      </c>
      <c r="L516" s="141">
        <f t="shared" si="83"/>
        <v>520</v>
      </c>
      <c r="M516" s="65" t="s">
        <v>1133</v>
      </c>
      <c r="N516" s="69" t="s">
        <v>28</v>
      </c>
      <c r="O516" s="69">
        <v>1</v>
      </c>
      <c r="P516" s="168">
        <f t="shared" si="84"/>
        <v>520</v>
      </c>
      <c r="Q516" s="68" t="s">
        <v>25</v>
      </c>
      <c r="R516" s="68">
        <v>1</v>
      </c>
      <c r="S516" s="141">
        <f t="shared" si="85"/>
        <v>520</v>
      </c>
      <c r="T516" s="185" t="str">
        <f t="shared" si="86"/>
        <v>BIOFIX分子百宝箱：货号（10998）：APH998，一箱包含各类BROFIX专利创新产品，从研发到生产，省之又省，应有尽有！急用无忧！，1套/箱；520元/个</v>
      </c>
      <c r="U516" s="214" t="s">
        <v>4590</v>
      </c>
      <c r="V516" s="215"/>
      <c r="W516" s="215"/>
      <c r="X516" s="216"/>
      <c r="Y516" s="181"/>
      <c r="Z516" s="73" t="s">
        <v>1688</v>
      </c>
      <c r="AA516" s="141" t="s">
        <v>4588</v>
      </c>
      <c r="AB516" s="141" t="s">
        <v>4592</v>
      </c>
      <c r="AC516" s="141" t="s">
        <v>4589</v>
      </c>
      <c r="AD516" s="186" t="s">
        <v>4597</v>
      </c>
      <c r="AE516" s="186" t="s">
        <v>4594</v>
      </c>
      <c r="AF516" s="186" t="s">
        <v>4595</v>
      </c>
      <c r="AG516" s="186" t="s">
        <v>4596</v>
      </c>
    </row>
    <row r="517" spans="1:33" ht="30" customHeight="1">
      <c r="A517" s="218"/>
      <c r="B517" s="170" t="s">
        <v>4568</v>
      </c>
      <c r="C517" s="58" t="s">
        <v>4570</v>
      </c>
      <c r="D517" s="61">
        <v>10999</v>
      </c>
      <c r="E517" s="55" t="s">
        <v>4572</v>
      </c>
      <c r="F517" s="55" t="s">
        <v>4573</v>
      </c>
      <c r="G517" s="56" t="s">
        <v>1687</v>
      </c>
      <c r="H517" s="59" t="s">
        <v>25</v>
      </c>
      <c r="I517" s="57">
        <v>1</v>
      </c>
      <c r="J517" s="57">
        <v>1</v>
      </c>
      <c r="K517" s="141">
        <v>450</v>
      </c>
      <c r="L517" s="141">
        <f t="shared" si="83"/>
        <v>450</v>
      </c>
      <c r="M517" s="65" t="s">
        <v>1133</v>
      </c>
      <c r="N517" s="69" t="s">
        <v>28</v>
      </c>
      <c r="O517" s="69">
        <v>1</v>
      </c>
      <c r="P517" s="168">
        <f t="shared" si="84"/>
        <v>450</v>
      </c>
      <c r="Q517" s="68" t="s">
        <v>25</v>
      </c>
      <c r="R517" s="68">
        <v>1</v>
      </c>
      <c r="S517" s="141">
        <f t="shared" si="85"/>
        <v>450</v>
      </c>
      <c r="T517" s="185" t="str">
        <f t="shared" si="86"/>
        <v>BIOFIX免疫百宝箱：货号（10999）：APH999，一箱包含各类BROFIX专利创新产品，从研发到生产，省之又省，应有尽有！急用无忧！，1套/箱；450元/个</v>
      </c>
      <c r="U517" s="214" t="s">
        <v>4590</v>
      </c>
      <c r="V517" s="215"/>
      <c r="W517" s="215"/>
      <c r="X517" s="216"/>
      <c r="Y517" s="181"/>
      <c r="Z517" s="73" t="s">
        <v>1688</v>
      </c>
      <c r="AA517" s="141" t="s">
        <v>4588</v>
      </c>
      <c r="AB517" s="141" t="s">
        <v>4592</v>
      </c>
      <c r="AC517" s="141" t="s">
        <v>4589</v>
      </c>
      <c r="AD517" s="186" t="s">
        <v>4597</v>
      </c>
      <c r="AE517" s="186" t="s">
        <v>4594</v>
      </c>
      <c r="AF517" s="186" t="s">
        <v>4595</v>
      </c>
      <c r="AG517" s="186" t="s">
        <v>4596</v>
      </c>
    </row>
    <row r="518" spans="1:33" ht="30" customHeight="1">
      <c r="A518" s="250" t="s">
        <v>1689</v>
      </c>
      <c r="B518" s="240" t="s">
        <v>1690</v>
      </c>
      <c r="C518" s="53" t="s">
        <v>1691</v>
      </c>
      <c r="D518" s="54">
        <v>11857</v>
      </c>
      <c r="E518" s="55" t="s">
        <v>4448</v>
      </c>
      <c r="F518" s="55" t="s">
        <v>1694</v>
      </c>
      <c r="G518" s="56" t="s">
        <v>4447</v>
      </c>
      <c r="H518" s="59" t="s">
        <v>25</v>
      </c>
      <c r="I518" s="57">
        <v>1</v>
      </c>
      <c r="J518" s="57">
        <v>1</v>
      </c>
      <c r="K518" s="141">
        <f>920</f>
        <v>920</v>
      </c>
      <c r="L518" s="141">
        <f t="shared" si="83"/>
        <v>920</v>
      </c>
      <c r="M518" s="65" t="s">
        <v>1693</v>
      </c>
      <c r="N518" s="66" t="s">
        <v>44</v>
      </c>
      <c r="O518" s="66">
        <v>50</v>
      </c>
      <c r="P518" s="168">
        <f t="shared" si="84"/>
        <v>459.99999999999994</v>
      </c>
      <c r="Q518" s="67" t="s">
        <v>28</v>
      </c>
      <c r="R518" s="68">
        <v>100</v>
      </c>
      <c r="S518" s="141">
        <f t="shared" si="85"/>
        <v>9.1999999999999993</v>
      </c>
      <c r="T518" s="185" t="str">
        <f t="shared" si="86"/>
        <v>0.2μm灭菌PES针头滤器：货号（11857）：ADF2SES，0.2μm辐照灭菌PES材质，33mm医疗级PMMA外壳独立包装，50支/盒，2盒/箱；460元/盒</v>
      </c>
      <c r="U518" s="208" t="s">
        <v>1696</v>
      </c>
      <c r="V518" s="209"/>
      <c r="W518" s="209"/>
      <c r="X518" s="210"/>
      <c r="Y518" s="175"/>
      <c r="Z518" s="73" t="s">
        <v>1695</v>
      </c>
      <c r="AA518" s="141" t="s">
        <v>4588</v>
      </c>
      <c r="AB518" s="141" t="s">
        <v>4592</v>
      </c>
      <c r="AC518" s="141" t="s">
        <v>4589</v>
      </c>
      <c r="AD518" s="186" t="s">
        <v>4597</v>
      </c>
      <c r="AE518" s="186" t="s">
        <v>4594</v>
      </c>
      <c r="AF518" s="186" t="s">
        <v>4595</v>
      </c>
      <c r="AG518" s="186" t="s">
        <v>4596</v>
      </c>
    </row>
    <row r="519" spans="1:33" ht="30" customHeight="1">
      <c r="A519" s="251"/>
      <c r="B519" s="241"/>
      <c r="C519" s="53" t="s">
        <v>1697</v>
      </c>
      <c r="D519" s="54">
        <v>11858</v>
      </c>
      <c r="E519" s="55" t="s">
        <v>1698</v>
      </c>
      <c r="F519" s="55" t="s">
        <v>1700</v>
      </c>
      <c r="G519" s="56" t="s">
        <v>1692</v>
      </c>
      <c r="H519" s="59" t="s">
        <v>25</v>
      </c>
      <c r="I519" s="57">
        <v>1</v>
      </c>
      <c r="J519" s="57">
        <v>1</v>
      </c>
      <c r="K519" s="141">
        <f>920</f>
        <v>920</v>
      </c>
      <c r="L519" s="141">
        <f t="shared" si="83"/>
        <v>920</v>
      </c>
      <c r="M519" s="65" t="s">
        <v>1699</v>
      </c>
      <c r="N519" s="66" t="s">
        <v>44</v>
      </c>
      <c r="O519" s="66">
        <v>50</v>
      </c>
      <c r="P519" s="168">
        <f t="shared" si="84"/>
        <v>459.99999999999994</v>
      </c>
      <c r="Q519" s="68" t="s">
        <v>28</v>
      </c>
      <c r="R519" s="68">
        <v>100</v>
      </c>
      <c r="S519" s="141">
        <f t="shared" si="85"/>
        <v>9.1999999999999993</v>
      </c>
      <c r="T519" s="185" t="str">
        <f t="shared" si="86"/>
        <v>0.45μm灭菌PES针头滤器：货号（11858）：ADF45SES，0.45μm辐照灭菌PES材质，33mm医疗级PMMA外壳独立包装，50支/盒，2盒/箱；460元/盒</v>
      </c>
      <c r="U519" s="208"/>
      <c r="V519" s="209"/>
      <c r="W519" s="209"/>
      <c r="X519" s="210"/>
      <c r="Y519" s="175"/>
      <c r="Z519" s="73" t="s">
        <v>4449</v>
      </c>
      <c r="AA519" s="141" t="s">
        <v>4588</v>
      </c>
      <c r="AB519" s="141" t="s">
        <v>4592</v>
      </c>
      <c r="AC519" s="141" t="s">
        <v>4589</v>
      </c>
      <c r="AD519" s="186" t="s">
        <v>4597</v>
      </c>
      <c r="AE519" s="186" t="s">
        <v>4594</v>
      </c>
      <c r="AF519" s="186" t="s">
        <v>4595</v>
      </c>
      <c r="AG519" s="186" t="s">
        <v>4596</v>
      </c>
    </row>
    <row r="520" spans="1:33" ht="30" customHeight="1">
      <c r="A520" s="251"/>
      <c r="B520" s="241"/>
      <c r="C520" s="53" t="s">
        <v>1701</v>
      </c>
      <c r="D520" s="54">
        <v>11865</v>
      </c>
      <c r="E520" s="55" t="s">
        <v>1702</v>
      </c>
      <c r="F520" s="55" t="s">
        <v>1703</v>
      </c>
      <c r="G520" s="56" t="s">
        <v>1692</v>
      </c>
      <c r="H520" s="59" t="s">
        <v>25</v>
      </c>
      <c r="I520" s="57">
        <v>1</v>
      </c>
      <c r="J520" s="57">
        <v>1</v>
      </c>
      <c r="K520" s="141">
        <f>1040</f>
        <v>1040</v>
      </c>
      <c r="L520" s="141">
        <f t="shared" si="83"/>
        <v>1040</v>
      </c>
      <c r="M520" s="65" t="s">
        <v>1693</v>
      </c>
      <c r="N520" s="66" t="s">
        <v>44</v>
      </c>
      <c r="O520" s="66">
        <v>50</v>
      </c>
      <c r="P520" s="168">
        <f t="shared" si="84"/>
        <v>520</v>
      </c>
      <c r="Q520" s="68" t="s">
        <v>28</v>
      </c>
      <c r="R520" s="68">
        <v>100</v>
      </c>
      <c r="S520" s="141">
        <f t="shared" si="85"/>
        <v>10.4</v>
      </c>
      <c r="T520" s="185" t="str">
        <f t="shared" si="86"/>
        <v>0.2μm灭菌PVDF针头滤器：货号（11865）：ADF2SVS，0.2μm辐照灭菌PVDF材质，33mm医疗级PMMA外壳独立包装，50支/盒，2盒/箱；520元/盒</v>
      </c>
      <c r="U520" s="208"/>
      <c r="V520" s="209"/>
      <c r="W520" s="209"/>
      <c r="X520" s="210"/>
      <c r="Y520" s="175"/>
      <c r="Z520" s="73" t="s">
        <v>1704</v>
      </c>
      <c r="AA520" s="141" t="s">
        <v>4588</v>
      </c>
      <c r="AB520" s="141" t="s">
        <v>4592</v>
      </c>
      <c r="AC520" s="141" t="s">
        <v>4589</v>
      </c>
      <c r="AD520" s="186" t="s">
        <v>4597</v>
      </c>
      <c r="AE520" s="186" t="s">
        <v>4594</v>
      </c>
      <c r="AF520" s="186" t="s">
        <v>4595</v>
      </c>
      <c r="AG520" s="186" t="s">
        <v>4596</v>
      </c>
    </row>
    <row r="521" spans="1:33" ht="30" customHeight="1">
      <c r="A521" s="251"/>
      <c r="B521" s="241"/>
      <c r="C521" s="53" t="s">
        <v>1705</v>
      </c>
      <c r="D521" s="54">
        <v>11866</v>
      </c>
      <c r="E521" s="55" t="s">
        <v>1706</v>
      </c>
      <c r="F521" s="55" t="s">
        <v>1707</v>
      </c>
      <c r="G521" s="56" t="s">
        <v>1692</v>
      </c>
      <c r="H521" s="59" t="s">
        <v>25</v>
      </c>
      <c r="I521" s="57">
        <v>1</v>
      </c>
      <c r="J521" s="57">
        <v>1</v>
      </c>
      <c r="K521" s="141">
        <f>1040</f>
        <v>1040</v>
      </c>
      <c r="L521" s="141">
        <f t="shared" si="83"/>
        <v>1040</v>
      </c>
      <c r="M521" s="65" t="s">
        <v>1699</v>
      </c>
      <c r="N521" s="66" t="s">
        <v>44</v>
      </c>
      <c r="O521" s="66">
        <v>50</v>
      </c>
      <c r="P521" s="168">
        <f t="shared" si="84"/>
        <v>520</v>
      </c>
      <c r="Q521" s="68" t="s">
        <v>28</v>
      </c>
      <c r="R521" s="68">
        <v>100</v>
      </c>
      <c r="S521" s="141">
        <f t="shared" si="85"/>
        <v>10.4</v>
      </c>
      <c r="T521" s="185" t="str">
        <f t="shared" si="86"/>
        <v>0.45μm灭菌PVDF针头滤器：货号（11866）：ADF45SVS，0.45μm辐照灭菌PVDF材质，33mm医疗级PMMA外壳独立包装，50支/盒，2盒/箱；520元/盒</v>
      </c>
      <c r="U521" s="208"/>
      <c r="V521" s="209"/>
      <c r="W521" s="209"/>
      <c r="X521" s="210"/>
      <c r="Y521" s="175"/>
      <c r="Z521" s="73" t="s">
        <v>1708</v>
      </c>
      <c r="AA521" s="141" t="s">
        <v>4588</v>
      </c>
      <c r="AB521" s="141" t="s">
        <v>4592</v>
      </c>
      <c r="AC521" s="141" t="s">
        <v>4589</v>
      </c>
      <c r="AD521" s="186" t="s">
        <v>4597</v>
      </c>
      <c r="AE521" s="186" t="s">
        <v>4594</v>
      </c>
      <c r="AF521" s="186" t="s">
        <v>4595</v>
      </c>
      <c r="AG521" s="186" t="s">
        <v>4596</v>
      </c>
    </row>
    <row r="522" spans="1:33" ht="30" customHeight="1">
      <c r="A522" s="252" t="s">
        <v>1709</v>
      </c>
      <c r="B522" s="242" t="s">
        <v>1710</v>
      </c>
      <c r="C522" s="58" t="s">
        <v>1711</v>
      </c>
      <c r="D522" s="60">
        <v>10801</v>
      </c>
      <c r="E522" s="55" t="s">
        <v>4456</v>
      </c>
      <c r="F522" s="55" t="s">
        <v>1712</v>
      </c>
      <c r="G522" s="56" t="s">
        <v>4458</v>
      </c>
      <c r="H522" s="59" t="s">
        <v>25</v>
      </c>
      <c r="I522" s="57">
        <v>1</v>
      </c>
      <c r="J522" s="57">
        <v>1</v>
      </c>
      <c r="K522" s="141">
        <f>580</f>
        <v>580</v>
      </c>
      <c r="L522" s="141">
        <f t="shared" si="83"/>
        <v>580</v>
      </c>
      <c r="M522" s="65" t="s">
        <v>1133</v>
      </c>
      <c r="N522" s="66" t="s">
        <v>1165</v>
      </c>
      <c r="O522" s="69">
        <v>1</v>
      </c>
      <c r="P522" s="168">
        <f t="shared" si="84"/>
        <v>580</v>
      </c>
      <c r="Q522" s="68" t="s">
        <v>1165</v>
      </c>
      <c r="R522" s="68">
        <v>1</v>
      </c>
      <c r="S522" s="141">
        <f t="shared" si="85"/>
        <v>580</v>
      </c>
      <c r="T522" s="185" t="str">
        <f t="shared" si="86"/>
        <v>文水1号-移液吸头装盒器A款：货号（10801）：WSAP10A，小巧一体式，10uL规格，1套/箱；580元/套</v>
      </c>
      <c r="U522" s="202" t="s">
        <v>1714</v>
      </c>
      <c r="V522" s="203"/>
      <c r="W522" s="203"/>
      <c r="X522" s="204"/>
      <c r="Y522" s="173"/>
      <c r="Z522" s="73" t="s">
        <v>4457</v>
      </c>
      <c r="AA522" s="141" t="s">
        <v>4588</v>
      </c>
      <c r="AB522" s="141" t="s">
        <v>4592</v>
      </c>
      <c r="AC522" s="141" t="s">
        <v>4589</v>
      </c>
      <c r="AD522" s="186" t="s">
        <v>4597</v>
      </c>
      <c r="AE522" s="186" t="s">
        <v>4594</v>
      </c>
      <c r="AF522" s="186" t="s">
        <v>4595</v>
      </c>
      <c r="AG522" s="186" t="s">
        <v>4596</v>
      </c>
    </row>
    <row r="523" spans="1:33" ht="30" customHeight="1">
      <c r="A523" s="253"/>
      <c r="B523" s="243"/>
      <c r="C523" s="58" t="s">
        <v>1715</v>
      </c>
      <c r="D523" s="60">
        <v>10802</v>
      </c>
      <c r="E523" s="55" t="s">
        <v>1716</v>
      </c>
      <c r="F523" s="55" t="s">
        <v>1717</v>
      </c>
      <c r="G523" s="56" t="s">
        <v>1687</v>
      </c>
      <c r="H523" s="59" t="s">
        <v>25</v>
      </c>
      <c r="I523" s="57">
        <v>1</v>
      </c>
      <c r="J523" s="57">
        <v>1</v>
      </c>
      <c r="K523" s="141">
        <f>580</f>
        <v>580</v>
      </c>
      <c r="L523" s="141">
        <f t="shared" si="83"/>
        <v>580</v>
      </c>
      <c r="M523" s="65" t="s">
        <v>1133</v>
      </c>
      <c r="N523" s="66" t="s">
        <v>1165</v>
      </c>
      <c r="O523" s="69">
        <v>1</v>
      </c>
      <c r="P523" s="168">
        <f t="shared" si="84"/>
        <v>580</v>
      </c>
      <c r="Q523" s="68" t="s">
        <v>1165</v>
      </c>
      <c r="R523" s="68">
        <v>1</v>
      </c>
      <c r="S523" s="141">
        <f t="shared" si="85"/>
        <v>580</v>
      </c>
      <c r="T523" s="185" t="str">
        <f t="shared" si="86"/>
        <v>文水1号-移液吸头装盒器B款：货号（10802）：WSAP200B，小巧一体式，200uL规格，1套/箱；580元/套</v>
      </c>
      <c r="U523" s="222"/>
      <c r="V523" s="223"/>
      <c r="W523" s="223"/>
      <c r="X523" s="224"/>
      <c r="Y523" s="163"/>
      <c r="Z523" s="73" t="s">
        <v>1718</v>
      </c>
      <c r="AA523" s="141" t="s">
        <v>4588</v>
      </c>
      <c r="AB523" s="141" t="s">
        <v>4592</v>
      </c>
      <c r="AC523" s="141" t="s">
        <v>4589</v>
      </c>
      <c r="AD523" s="186" t="s">
        <v>4597</v>
      </c>
      <c r="AE523" s="186" t="s">
        <v>4594</v>
      </c>
      <c r="AF523" s="186" t="s">
        <v>4595</v>
      </c>
      <c r="AG523" s="186" t="s">
        <v>4596</v>
      </c>
    </row>
    <row r="524" spans="1:33" ht="30" customHeight="1">
      <c r="A524" s="253"/>
      <c r="B524" s="244"/>
      <c r="C524" s="58" t="s">
        <v>1719</v>
      </c>
      <c r="D524" s="60">
        <v>10803</v>
      </c>
      <c r="E524" s="55" t="s">
        <v>1720</v>
      </c>
      <c r="F524" s="55" t="s">
        <v>1721</v>
      </c>
      <c r="G524" s="56" t="s">
        <v>1687</v>
      </c>
      <c r="H524" s="59" t="s">
        <v>25</v>
      </c>
      <c r="I524" s="57">
        <v>1</v>
      </c>
      <c r="J524" s="57">
        <v>1</v>
      </c>
      <c r="K524" s="141">
        <f>580</f>
        <v>580</v>
      </c>
      <c r="L524" s="141">
        <f t="shared" si="83"/>
        <v>580</v>
      </c>
      <c r="M524" s="65" t="s">
        <v>1133</v>
      </c>
      <c r="N524" s="66" t="s">
        <v>1165</v>
      </c>
      <c r="O524" s="69">
        <v>1</v>
      </c>
      <c r="P524" s="168">
        <f t="shared" si="84"/>
        <v>580</v>
      </c>
      <c r="Q524" s="68" t="s">
        <v>1165</v>
      </c>
      <c r="R524" s="68">
        <v>1</v>
      </c>
      <c r="S524" s="141">
        <f t="shared" si="85"/>
        <v>580</v>
      </c>
      <c r="T524" s="185" t="str">
        <f t="shared" si="86"/>
        <v>文水1号-移液吸头装盒器C款：货号（10803）：WSAP1000C，小巧一体式，1000uL规格，1套/箱；580元/套</v>
      </c>
      <c r="U524" s="225"/>
      <c r="V524" s="226"/>
      <c r="W524" s="226"/>
      <c r="X524" s="227"/>
      <c r="Y524" s="174"/>
      <c r="Z524" s="73" t="s">
        <v>1722</v>
      </c>
      <c r="AA524" s="141" t="s">
        <v>4588</v>
      </c>
      <c r="AB524" s="141" t="s">
        <v>4592</v>
      </c>
      <c r="AC524" s="141" t="s">
        <v>4589</v>
      </c>
      <c r="AD524" s="186" t="s">
        <v>4597</v>
      </c>
      <c r="AE524" s="186" t="s">
        <v>4594</v>
      </c>
      <c r="AF524" s="186" t="s">
        <v>4595</v>
      </c>
      <c r="AG524" s="186" t="s">
        <v>4596</v>
      </c>
    </row>
    <row r="525" spans="1:33" ht="30" customHeight="1">
      <c r="A525" s="253"/>
      <c r="B525" s="242" t="s">
        <v>4493</v>
      </c>
      <c r="C525" s="58" t="s">
        <v>1723</v>
      </c>
      <c r="D525" s="60">
        <v>10804</v>
      </c>
      <c r="E525" s="55" t="s">
        <v>4459</v>
      </c>
      <c r="F525" s="55" t="s">
        <v>4600</v>
      </c>
      <c r="G525" s="56" t="s">
        <v>1687</v>
      </c>
      <c r="H525" s="59" t="s">
        <v>25</v>
      </c>
      <c r="I525" s="57">
        <v>1</v>
      </c>
      <c r="J525" s="57">
        <v>1</v>
      </c>
      <c r="K525" s="141">
        <f>680</f>
        <v>680</v>
      </c>
      <c r="L525" s="141">
        <f t="shared" si="83"/>
        <v>680</v>
      </c>
      <c r="M525" s="65" t="s">
        <v>1133</v>
      </c>
      <c r="N525" s="66" t="s">
        <v>1165</v>
      </c>
      <c r="O525" s="69">
        <v>1</v>
      </c>
      <c r="P525" s="168">
        <f t="shared" si="84"/>
        <v>680</v>
      </c>
      <c r="Q525" s="68" t="s">
        <v>1165</v>
      </c>
      <c r="R525" s="68">
        <v>1</v>
      </c>
      <c r="S525" s="141">
        <f t="shared" si="85"/>
        <v>680</v>
      </c>
      <c r="T525" s="185" t="str">
        <f t="shared" si="86"/>
        <v>文水2号-移液吸头装盒器A款：货号（10804）：WSAPT10A，分离加长式，10uL规格，1套/箱；680元/套</v>
      </c>
      <c r="U525" s="202" t="s">
        <v>1714</v>
      </c>
      <c r="V525" s="203"/>
      <c r="W525" s="203"/>
      <c r="X525" s="204"/>
      <c r="Y525" s="173"/>
      <c r="Z525" s="73" t="s">
        <v>1713</v>
      </c>
      <c r="AA525" s="141" t="s">
        <v>4588</v>
      </c>
      <c r="AB525" s="141" t="s">
        <v>4592</v>
      </c>
      <c r="AC525" s="141" t="s">
        <v>4589</v>
      </c>
      <c r="AD525" s="186" t="s">
        <v>4597</v>
      </c>
      <c r="AE525" s="186" t="s">
        <v>4594</v>
      </c>
      <c r="AF525" s="186" t="s">
        <v>4595</v>
      </c>
      <c r="AG525" s="186" t="s">
        <v>4596</v>
      </c>
    </row>
    <row r="526" spans="1:33" ht="30" customHeight="1">
      <c r="A526" s="253"/>
      <c r="B526" s="243"/>
      <c r="C526" s="58" t="s">
        <v>1724</v>
      </c>
      <c r="D526" s="60">
        <v>10805</v>
      </c>
      <c r="E526" s="55" t="s">
        <v>1725</v>
      </c>
      <c r="F526" s="55" t="s">
        <v>4601</v>
      </c>
      <c r="G526" s="56" t="s">
        <v>1687</v>
      </c>
      <c r="H526" s="59" t="s">
        <v>25</v>
      </c>
      <c r="I526" s="57">
        <v>1</v>
      </c>
      <c r="J526" s="57">
        <v>1</v>
      </c>
      <c r="K526" s="141">
        <f>680</f>
        <v>680</v>
      </c>
      <c r="L526" s="141">
        <f t="shared" si="83"/>
        <v>680</v>
      </c>
      <c r="M526" s="65" t="s">
        <v>1133</v>
      </c>
      <c r="N526" s="66" t="s">
        <v>1165</v>
      </c>
      <c r="O526" s="69">
        <v>1</v>
      </c>
      <c r="P526" s="168">
        <f t="shared" si="84"/>
        <v>680</v>
      </c>
      <c r="Q526" s="68" t="s">
        <v>1165</v>
      </c>
      <c r="R526" s="68">
        <v>1</v>
      </c>
      <c r="S526" s="141">
        <f t="shared" si="85"/>
        <v>680</v>
      </c>
      <c r="T526" s="185" t="str">
        <f t="shared" si="86"/>
        <v>文水2号-移液吸头装盒器B款：货号（10805）：WSAPT200B，分离加长式，200uL规格，1套/箱；680元/套</v>
      </c>
      <c r="U526" s="222"/>
      <c r="V526" s="223"/>
      <c r="W526" s="223"/>
      <c r="X526" s="224"/>
      <c r="Y526" s="163"/>
      <c r="Z526" s="73" t="s">
        <v>1718</v>
      </c>
      <c r="AA526" s="141" t="s">
        <v>4588</v>
      </c>
      <c r="AB526" s="141" t="s">
        <v>4592</v>
      </c>
      <c r="AC526" s="141" t="s">
        <v>4589</v>
      </c>
      <c r="AD526" s="186" t="s">
        <v>4597</v>
      </c>
      <c r="AE526" s="186" t="s">
        <v>4594</v>
      </c>
      <c r="AF526" s="186" t="s">
        <v>4595</v>
      </c>
      <c r="AG526" s="186" t="s">
        <v>4596</v>
      </c>
    </row>
    <row r="527" spans="1:33" ht="30" customHeight="1">
      <c r="A527" s="253"/>
      <c r="B527" s="244"/>
      <c r="C527" s="58" t="s">
        <v>1726</v>
      </c>
      <c r="D527" s="60">
        <v>10806</v>
      </c>
      <c r="E527" s="55" t="s">
        <v>1727</v>
      </c>
      <c r="F527" s="55" t="s">
        <v>1728</v>
      </c>
      <c r="G527" s="56" t="s">
        <v>1687</v>
      </c>
      <c r="H527" s="59" t="s">
        <v>25</v>
      </c>
      <c r="I527" s="57">
        <v>1</v>
      </c>
      <c r="J527" s="57">
        <v>1</v>
      </c>
      <c r="K527" s="141">
        <f>680</f>
        <v>680</v>
      </c>
      <c r="L527" s="141">
        <f t="shared" si="83"/>
        <v>680</v>
      </c>
      <c r="M527" s="65" t="s">
        <v>1133</v>
      </c>
      <c r="N527" s="66" t="s">
        <v>1165</v>
      </c>
      <c r="O527" s="69">
        <v>1</v>
      </c>
      <c r="P527" s="168">
        <f t="shared" si="84"/>
        <v>680</v>
      </c>
      <c r="Q527" s="68" t="s">
        <v>1165</v>
      </c>
      <c r="R527" s="68">
        <v>1</v>
      </c>
      <c r="S527" s="141">
        <f t="shared" si="85"/>
        <v>680</v>
      </c>
      <c r="T527" s="185" t="str">
        <f t="shared" si="86"/>
        <v>文水2号-移液吸头装盒器C款：货号（10806）：WSAPT1000C，分离加长式，1000uL规格，1套/箱；680元/套</v>
      </c>
      <c r="U527" s="225"/>
      <c r="V527" s="226"/>
      <c r="W527" s="226"/>
      <c r="X527" s="227"/>
      <c r="Y527" s="174"/>
      <c r="Z527" s="73" t="s">
        <v>1722</v>
      </c>
      <c r="AA527" s="141" t="s">
        <v>4588</v>
      </c>
      <c r="AB527" s="141" t="s">
        <v>4592</v>
      </c>
      <c r="AC527" s="141" t="s">
        <v>4589</v>
      </c>
      <c r="AD527" s="186" t="s">
        <v>4597</v>
      </c>
      <c r="AE527" s="186" t="s">
        <v>4594</v>
      </c>
      <c r="AF527" s="186" t="s">
        <v>4595</v>
      </c>
      <c r="AG527" s="186" t="s">
        <v>4596</v>
      </c>
    </row>
    <row r="528" spans="1:33" ht="30" customHeight="1">
      <c r="A528" s="253"/>
      <c r="B528" s="242" t="s">
        <v>4494</v>
      </c>
      <c r="C528" s="58" t="s">
        <v>4495</v>
      </c>
      <c r="D528" s="60">
        <v>10807</v>
      </c>
      <c r="E528" s="55" t="s">
        <v>4498</v>
      </c>
      <c r="F528" s="55" t="s">
        <v>4604</v>
      </c>
      <c r="G528" s="56" t="s">
        <v>1687</v>
      </c>
      <c r="H528" s="59" t="s">
        <v>25</v>
      </c>
      <c r="I528" s="57">
        <v>1</v>
      </c>
      <c r="J528" s="57">
        <v>1</v>
      </c>
      <c r="K528" s="141">
        <f>480</f>
        <v>480</v>
      </c>
      <c r="L528" s="141">
        <f t="shared" si="83"/>
        <v>480</v>
      </c>
      <c r="M528" s="65" t="s">
        <v>1133</v>
      </c>
      <c r="N528" s="66" t="s">
        <v>1165</v>
      </c>
      <c r="O528" s="69">
        <v>1</v>
      </c>
      <c r="P528" s="168">
        <f t="shared" si="84"/>
        <v>480</v>
      </c>
      <c r="Q528" s="68" t="s">
        <v>1165</v>
      </c>
      <c r="R528" s="68">
        <v>1</v>
      </c>
      <c r="S528" s="141">
        <f t="shared" si="85"/>
        <v>480</v>
      </c>
      <c r="T528" s="185" t="str">
        <f t="shared" si="86"/>
        <v>文水3号-移液吸头装盒器A款：货号（10807）：WSAFT10A，翻盖加长加厚式，10uL规格,PETG材质耐酸碱高韧性阻燃，1套/箱；480元/套</v>
      </c>
      <c r="U528" s="162"/>
      <c r="V528" s="74"/>
      <c r="W528" s="74"/>
      <c r="X528" s="163"/>
      <c r="Y528" s="163"/>
      <c r="Z528" s="73" t="s">
        <v>1713</v>
      </c>
      <c r="AA528" s="141" t="s">
        <v>4588</v>
      </c>
      <c r="AB528" s="141" t="s">
        <v>4592</v>
      </c>
      <c r="AC528" s="141" t="s">
        <v>4589</v>
      </c>
      <c r="AD528" s="186" t="s">
        <v>4597</v>
      </c>
      <c r="AE528" s="186" t="s">
        <v>4594</v>
      </c>
      <c r="AF528" s="186" t="s">
        <v>4595</v>
      </c>
      <c r="AG528" s="186" t="s">
        <v>4596</v>
      </c>
    </row>
    <row r="529" spans="1:33" ht="30" customHeight="1">
      <c r="A529" s="253"/>
      <c r="B529" s="243"/>
      <c r="C529" s="58" t="s">
        <v>4496</v>
      </c>
      <c r="D529" s="60">
        <v>10808</v>
      </c>
      <c r="E529" s="55" t="s">
        <v>4499</v>
      </c>
      <c r="F529" s="55" t="s">
        <v>4605</v>
      </c>
      <c r="G529" s="56" t="s">
        <v>1687</v>
      </c>
      <c r="H529" s="59" t="s">
        <v>25</v>
      </c>
      <c r="I529" s="57">
        <v>1</v>
      </c>
      <c r="J529" s="57">
        <v>1</v>
      </c>
      <c r="K529" s="141">
        <f>480</f>
        <v>480</v>
      </c>
      <c r="L529" s="141">
        <f t="shared" si="83"/>
        <v>480</v>
      </c>
      <c r="M529" s="65" t="s">
        <v>1133</v>
      </c>
      <c r="N529" s="66" t="s">
        <v>1165</v>
      </c>
      <c r="O529" s="69">
        <v>1</v>
      </c>
      <c r="P529" s="168">
        <f t="shared" si="84"/>
        <v>480</v>
      </c>
      <c r="Q529" s="68" t="s">
        <v>1165</v>
      </c>
      <c r="R529" s="68">
        <v>1</v>
      </c>
      <c r="S529" s="141">
        <f t="shared" si="85"/>
        <v>480</v>
      </c>
      <c r="T529" s="185" t="str">
        <f t="shared" si="86"/>
        <v>文水3号-移液吸头装盒器B款：货号（10808）：WSAFT200B，翻盖加长加厚式，200uL规格,PETG材质耐酸碱高韧性阻燃，1套/箱；480元/套</v>
      </c>
      <c r="U529" s="162"/>
      <c r="V529" s="74"/>
      <c r="W529" s="74"/>
      <c r="X529" s="163"/>
      <c r="Y529" s="163"/>
      <c r="Z529" s="73" t="s">
        <v>1718</v>
      </c>
      <c r="AA529" s="141" t="s">
        <v>4588</v>
      </c>
      <c r="AB529" s="141" t="s">
        <v>4592</v>
      </c>
      <c r="AC529" s="141" t="s">
        <v>4589</v>
      </c>
      <c r="AD529" s="186" t="s">
        <v>4597</v>
      </c>
      <c r="AE529" s="186" t="s">
        <v>4594</v>
      </c>
      <c r="AF529" s="186" t="s">
        <v>4595</v>
      </c>
      <c r="AG529" s="186" t="s">
        <v>4596</v>
      </c>
    </row>
    <row r="530" spans="1:33" ht="30" customHeight="1">
      <c r="A530" s="254"/>
      <c r="B530" s="244"/>
      <c r="C530" s="58" t="s">
        <v>4497</v>
      </c>
      <c r="D530" s="60">
        <v>10809</v>
      </c>
      <c r="E530" s="55" t="s">
        <v>4500</v>
      </c>
      <c r="F530" s="55" t="s">
        <v>4603</v>
      </c>
      <c r="G530" s="56" t="s">
        <v>1687</v>
      </c>
      <c r="H530" s="59" t="s">
        <v>25</v>
      </c>
      <c r="I530" s="57">
        <v>1</v>
      </c>
      <c r="J530" s="57">
        <v>1</v>
      </c>
      <c r="K530" s="141">
        <f>480</f>
        <v>480</v>
      </c>
      <c r="L530" s="141">
        <f t="shared" si="83"/>
        <v>480</v>
      </c>
      <c r="M530" s="65" t="s">
        <v>1133</v>
      </c>
      <c r="N530" s="66" t="s">
        <v>1165</v>
      </c>
      <c r="O530" s="69">
        <v>1</v>
      </c>
      <c r="P530" s="168">
        <f t="shared" si="84"/>
        <v>480</v>
      </c>
      <c r="Q530" s="68" t="s">
        <v>1165</v>
      </c>
      <c r="R530" s="68">
        <v>1</v>
      </c>
      <c r="S530" s="141">
        <f t="shared" si="85"/>
        <v>480</v>
      </c>
      <c r="T530" s="185" t="str">
        <f t="shared" si="86"/>
        <v>文水3号-移液吸头装盒器C款：货号（10809）：WSAFT1000C，翻盖加长加厚式，1000uL规格,PETG材质耐酸碱高韧性阻燃，1套/箱；480元/套</v>
      </c>
      <c r="U530" s="162"/>
      <c r="V530" s="74"/>
      <c r="W530" s="74"/>
      <c r="X530" s="163"/>
      <c r="Y530" s="163"/>
      <c r="Z530" s="73" t="s">
        <v>1722</v>
      </c>
      <c r="AA530" s="141" t="s">
        <v>4588</v>
      </c>
      <c r="AB530" s="141" t="s">
        <v>4592</v>
      </c>
      <c r="AC530" s="141" t="s">
        <v>4589</v>
      </c>
      <c r="AD530" s="186" t="s">
        <v>4597</v>
      </c>
      <c r="AE530" s="186" t="s">
        <v>4594</v>
      </c>
      <c r="AF530" s="186" t="s">
        <v>4595</v>
      </c>
      <c r="AG530" s="186" t="s">
        <v>4596</v>
      </c>
    </row>
    <row r="531" spans="1:33" ht="30" customHeight="1">
      <c r="A531" s="82" t="s">
        <v>1729</v>
      </c>
      <c r="B531" s="82" t="s">
        <v>1730</v>
      </c>
      <c r="C531" s="58" t="s">
        <v>4480</v>
      </c>
      <c r="D531" s="60">
        <v>10818</v>
      </c>
      <c r="E531" s="55" t="s">
        <v>4481</v>
      </c>
      <c r="F531" s="55" t="s">
        <v>1732</v>
      </c>
      <c r="G531" s="56" t="s">
        <v>4458</v>
      </c>
      <c r="H531" s="59" t="s">
        <v>25</v>
      </c>
      <c r="I531" s="57">
        <v>1</v>
      </c>
      <c r="J531" s="57">
        <v>1</v>
      </c>
      <c r="K531" s="141">
        <f>800000</f>
        <v>800000</v>
      </c>
      <c r="L531" s="141">
        <f t="shared" si="83"/>
        <v>800000</v>
      </c>
      <c r="M531" s="65" t="s">
        <v>1133</v>
      </c>
      <c r="N531" s="66" t="s">
        <v>1165</v>
      </c>
      <c r="O531" s="69">
        <v>1</v>
      </c>
      <c r="P531" s="168">
        <f t="shared" si="84"/>
        <v>800000</v>
      </c>
      <c r="Q531" s="68" t="s">
        <v>1165</v>
      </c>
      <c r="R531" s="68">
        <v>1</v>
      </c>
      <c r="S531" s="141">
        <f t="shared" si="85"/>
        <v>800000</v>
      </c>
      <c r="T531" s="185" t="str">
        <f t="shared" si="86"/>
        <v>样品管机器人（贴标机）：货号（10818）：BTAR1000，≥1000个/h（2.0ml冻存管），兼容5ml采血管，2.0-1.5mlEP离心管，10ml，50ml，15ml离心管等耗材，1套/箱；800000元/套</v>
      </c>
      <c r="U531" s="202" t="s">
        <v>1733</v>
      </c>
      <c r="V531" s="203"/>
      <c r="W531" s="203"/>
      <c r="X531" s="204"/>
      <c r="Y531" s="173"/>
      <c r="Z531" s="73" t="s">
        <v>4482</v>
      </c>
      <c r="AA531" s="141" t="s">
        <v>4588</v>
      </c>
      <c r="AB531" s="141" t="s">
        <v>4592</v>
      </c>
      <c r="AC531" s="141" t="s">
        <v>4589</v>
      </c>
      <c r="AD531" s="186" t="s">
        <v>4597</v>
      </c>
      <c r="AE531" s="186" t="s">
        <v>4594</v>
      </c>
      <c r="AF531" s="186" t="s">
        <v>4595</v>
      </c>
      <c r="AG531" s="186" t="s">
        <v>4596</v>
      </c>
    </row>
    <row r="532" spans="1:33" ht="30">
      <c r="A532" s="83" t="s">
        <v>1734</v>
      </c>
      <c r="B532" s="83" t="s">
        <v>1735</v>
      </c>
      <c r="C532" s="107" t="s">
        <v>4046</v>
      </c>
      <c r="D532" s="60">
        <v>10828</v>
      </c>
      <c r="E532" s="55" t="s">
        <v>4461</v>
      </c>
      <c r="F532" s="520" t="s">
        <v>4047</v>
      </c>
      <c r="G532" s="56" t="s">
        <v>4458</v>
      </c>
      <c r="H532" s="59" t="s">
        <v>25</v>
      </c>
      <c r="I532" s="57">
        <v>1</v>
      </c>
      <c r="J532" s="57">
        <v>1</v>
      </c>
      <c r="K532" s="141">
        <f>100</f>
        <v>100</v>
      </c>
      <c r="L532" s="141">
        <f t="shared" si="83"/>
        <v>100</v>
      </c>
      <c r="M532" s="65" t="s">
        <v>1133</v>
      </c>
      <c r="N532" s="66" t="s">
        <v>1165</v>
      </c>
      <c r="O532" s="69">
        <v>1</v>
      </c>
      <c r="P532" s="168">
        <f t="shared" si="84"/>
        <v>100</v>
      </c>
      <c r="Q532" s="68" t="s">
        <v>1165</v>
      </c>
      <c r="R532" s="68">
        <v>1</v>
      </c>
      <c r="S532" s="141">
        <f t="shared" si="85"/>
        <v>100</v>
      </c>
      <c r="T532" s="185" t="str">
        <f t="shared" si="86"/>
        <v>夹珠称量镊子：货号（10828）：BTAR828，人工学设计，适宜取圆管、圆珠，1套/箱；100元/套</v>
      </c>
      <c r="U532" s="202"/>
      <c r="V532" s="203"/>
      <c r="W532" s="203"/>
      <c r="X532" s="204"/>
      <c r="Y532" s="173"/>
      <c r="Z532" s="73" t="s">
        <v>4460</v>
      </c>
      <c r="AA532" s="141" t="s">
        <v>4588</v>
      </c>
      <c r="AB532" s="141" t="s">
        <v>4592</v>
      </c>
      <c r="AC532" s="141" t="s">
        <v>4589</v>
      </c>
      <c r="AD532" s="186" t="s">
        <v>4597</v>
      </c>
      <c r="AE532" s="186" t="s">
        <v>4594</v>
      </c>
      <c r="AF532" s="186" t="s">
        <v>4595</v>
      </c>
      <c r="AG532" s="186" t="s">
        <v>4596</v>
      </c>
    </row>
    <row r="533" spans="1:33" ht="30">
      <c r="A533" s="245" t="s">
        <v>1737</v>
      </c>
      <c r="B533" s="245" t="s">
        <v>1738</v>
      </c>
      <c r="C533" s="58" t="s">
        <v>4467</v>
      </c>
      <c r="D533" s="60">
        <v>10833</v>
      </c>
      <c r="E533" s="55" t="s">
        <v>1740</v>
      </c>
      <c r="F533" s="55" t="s">
        <v>1741</v>
      </c>
      <c r="G533" s="56" t="s">
        <v>1687</v>
      </c>
      <c r="H533" s="59" t="s">
        <v>25</v>
      </c>
      <c r="I533" s="57">
        <v>1</v>
      </c>
      <c r="J533" s="57">
        <v>1</v>
      </c>
      <c r="K533" s="141">
        <f>800</f>
        <v>800</v>
      </c>
      <c r="L533" s="141">
        <f t="shared" si="83"/>
        <v>800</v>
      </c>
      <c r="M533" s="65" t="s">
        <v>1133</v>
      </c>
      <c r="N533" s="66" t="s">
        <v>1165</v>
      </c>
      <c r="O533" s="69">
        <v>1</v>
      </c>
      <c r="P533" s="168">
        <f t="shared" si="84"/>
        <v>800</v>
      </c>
      <c r="Q533" s="68" t="s">
        <v>1165</v>
      </c>
      <c r="R533" s="68">
        <v>1</v>
      </c>
      <c r="S533" s="141">
        <f t="shared" si="85"/>
        <v>800</v>
      </c>
      <c r="T533" s="185" t="str">
        <f t="shared" si="86"/>
        <v>带摄像头模组加样记忆器：货号（10833）：BTAR833，无需插电，高清无畸变摄像头，磁控示踪板，直连手机，1套/箱；800元/套</v>
      </c>
      <c r="U533" s="202"/>
      <c r="V533" s="203"/>
      <c r="W533" s="203"/>
      <c r="X533" s="204"/>
      <c r="Y533" s="173"/>
      <c r="Z533" s="73" t="s">
        <v>1742</v>
      </c>
      <c r="AA533" s="141" t="s">
        <v>4588</v>
      </c>
      <c r="AB533" s="141" t="s">
        <v>4592</v>
      </c>
      <c r="AC533" s="141" t="s">
        <v>4589</v>
      </c>
      <c r="AD533" s="186" t="s">
        <v>4597</v>
      </c>
      <c r="AE533" s="186" t="s">
        <v>4594</v>
      </c>
      <c r="AF533" s="186" t="s">
        <v>4595</v>
      </c>
      <c r="AG533" s="186" t="s">
        <v>4596</v>
      </c>
    </row>
    <row r="534" spans="1:33" ht="30">
      <c r="A534" s="246"/>
      <c r="B534" s="246"/>
      <c r="C534" s="58" t="s">
        <v>1743</v>
      </c>
      <c r="D534" s="60">
        <v>10836</v>
      </c>
      <c r="E534" s="55" t="s">
        <v>4468</v>
      </c>
      <c r="F534" s="55" t="s">
        <v>1744</v>
      </c>
      <c r="G534" s="56" t="s">
        <v>4458</v>
      </c>
      <c r="H534" s="59" t="s">
        <v>25</v>
      </c>
      <c r="I534" s="57">
        <v>1</v>
      </c>
      <c r="J534" s="57">
        <v>1</v>
      </c>
      <c r="K534" s="141">
        <f>400</f>
        <v>400</v>
      </c>
      <c r="L534" s="141">
        <f t="shared" si="83"/>
        <v>400</v>
      </c>
      <c r="M534" s="65" t="s">
        <v>1133</v>
      </c>
      <c r="N534" s="66" t="s">
        <v>1165</v>
      </c>
      <c r="O534" s="69">
        <v>1</v>
      </c>
      <c r="P534" s="168">
        <f t="shared" si="84"/>
        <v>400</v>
      </c>
      <c r="Q534" s="68" t="s">
        <v>1165</v>
      </c>
      <c r="R534" s="68">
        <v>1</v>
      </c>
      <c r="S534" s="141">
        <f t="shared" si="85"/>
        <v>400</v>
      </c>
      <c r="T534" s="185" t="str">
        <f t="shared" si="86"/>
        <v>加样记忆器：货号（10836）：BTAR836，无需插电，不带摄像头，磁控示踪板，1套/箱；400元/套</v>
      </c>
      <c r="U534" s="202"/>
      <c r="V534" s="203"/>
      <c r="W534" s="203"/>
      <c r="X534" s="204"/>
      <c r="Y534" s="173"/>
      <c r="Z534" s="73" t="s">
        <v>4469</v>
      </c>
      <c r="AA534" s="141" t="s">
        <v>4588</v>
      </c>
      <c r="AB534" s="141" t="s">
        <v>4592</v>
      </c>
      <c r="AC534" s="141" t="s">
        <v>4589</v>
      </c>
      <c r="AD534" s="186" t="s">
        <v>4597</v>
      </c>
      <c r="AE534" s="186" t="s">
        <v>4594</v>
      </c>
      <c r="AF534" s="186" t="s">
        <v>4595</v>
      </c>
      <c r="AG534" s="186" t="s">
        <v>4596</v>
      </c>
    </row>
    <row r="535" spans="1:33" ht="30" customHeight="1">
      <c r="A535" s="80" t="s">
        <v>1745</v>
      </c>
      <c r="B535" s="80" t="s">
        <v>1746</v>
      </c>
      <c r="C535" s="58" t="s">
        <v>4462</v>
      </c>
      <c r="D535" s="60">
        <v>10842</v>
      </c>
      <c r="E535" s="55" t="s">
        <v>4463</v>
      </c>
      <c r="F535" s="55" t="s">
        <v>4610</v>
      </c>
      <c r="G535" s="56" t="s">
        <v>1687</v>
      </c>
      <c r="H535" s="59" t="s">
        <v>25</v>
      </c>
      <c r="I535" s="57">
        <v>1</v>
      </c>
      <c r="J535" s="57">
        <v>1</v>
      </c>
      <c r="K535" s="141">
        <f>240</f>
        <v>240</v>
      </c>
      <c r="L535" s="141">
        <f t="shared" si="83"/>
        <v>240</v>
      </c>
      <c r="M535" s="65" t="s">
        <v>1133</v>
      </c>
      <c r="N535" s="66" t="s">
        <v>1165</v>
      </c>
      <c r="O535" s="69">
        <v>1</v>
      </c>
      <c r="P535" s="168">
        <f t="shared" si="84"/>
        <v>240</v>
      </c>
      <c r="Q535" s="68" t="s">
        <v>1165</v>
      </c>
      <c r="R535" s="68">
        <v>1</v>
      </c>
      <c r="S535" s="141">
        <f t="shared" si="85"/>
        <v>240</v>
      </c>
      <c r="T535" s="185" t="str">
        <f t="shared" si="86"/>
        <v>BROFIX多功能实验工具板：货号（10842）：HBMEP842，集成以下功能移液器维修工具、离心管开盖器、水平仪、温度计、铲冰刀（可收纳）、高盖八连管开盖器、低盖八连管开盖器、封板膜刮刀、手机/平板支架，1套/箱；240元/套</v>
      </c>
      <c r="U535" s="202"/>
      <c r="V535" s="203"/>
      <c r="W535" s="203"/>
      <c r="X535" s="204"/>
      <c r="Y535" s="173"/>
      <c r="Z535" s="73" t="s">
        <v>1748</v>
      </c>
      <c r="AA535" s="141" t="s">
        <v>4588</v>
      </c>
      <c r="AB535" s="141" t="s">
        <v>4592</v>
      </c>
      <c r="AC535" s="141" t="s">
        <v>4589</v>
      </c>
      <c r="AD535" s="186" t="s">
        <v>4597</v>
      </c>
      <c r="AE535" s="186" t="s">
        <v>4594</v>
      </c>
      <c r="AF535" s="186" t="s">
        <v>4595</v>
      </c>
      <c r="AG535" s="186" t="s">
        <v>4596</v>
      </c>
    </row>
    <row r="536" spans="1:33" ht="30" customHeight="1">
      <c r="A536" s="258" t="s">
        <v>1749</v>
      </c>
      <c r="B536" s="228" t="s">
        <v>1750</v>
      </c>
      <c r="C536" s="58" t="s">
        <v>4464</v>
      </c>
      <c r="D536" s="60">
        <v>10701</v>
      </c>
      <c r="E536" s="55" t="s">
        <v>4466</v>
      </c>
      <c r="F536" s="55" t="s">
        <v>1751</v>
      </c>
      <c r="G536" s="56" t="s">
        <v>1687</v>
      </c>
      <c r="H536" s="59" t="s">
        <v>25</v>
      </c>
      <c r="I536" s="57">
        <v>1</v>
      </c>
      <c r="J536" s="57">
        <v>1</v>
      </c>
      <c r="K536" s="141">
        <f>200</f>
        <v>200</v>
      </c>
      <c r="L536" s="141">
        <f t="shared" si="83"/>
        <v>200</v>
      </c>
      <c r="M536" s="65" t="s">
        <v>1133</v>
      </c>
      <c r="N536" s="66" t="s">
        <v>1165</v>
      </c>
      <c r="O536" s="69">
        <v>1</v>
      </c>
      <c r="P536" s="168">
        <f t="shared" si="84"/>
        <v>200</v>
      </c>
      <c r="Q536" s="68" t="s">
        <v>1165</v>
      </c>
      <c r="R536" s="68">
        <v>1</v>
      </c>
      <c r="S536" s="141">
        <f t="shared" si="85"/>
        <v>200</v>
      </c>
      <c r="T536" s="185" t="str">
        <f t="shared" si="86"/>
        <v>8通道10μL分流歧管A款：货号（10701）：BR8MSD10A，8通道，爱思进系列，10uL规格，1套/箱；200元/套</v>
      </c>
      <c r="U536" s="202"/>
      <c r="V536" s="203"/>
      <c r="W536" s="203"/>
      <c r="X536" s="204"/>
      <c r="Y536" s="173"/>
      <c r="Z536" s="73" t="s">
        <v>4465</v>
      </c>
      <c r="AA536" s="141" t="s">
        <v>4588</v>
      </c>
      <c r="AB536" s="141" t="s">
        <v>4592</v>
      </c>
      <c r="AC536" s="141" t="s">
        <v>4589</v>
      </c>
      <c r="AD536" s="186" t="s">
        <v>4597</v>
      </c>
      <c r="AE536" s="186" t="s">
        <v>4594</v>
      </c>
      <c r="AF536" s="186" t="s">
        <v>4595</v>
      </c>
      <c r="AG536" s="186" t="s">
        <v>4596</v>
      </c>
    </row>
    <row r="537" spans="1:33" ht="30" customHeight="1">
      <c r="A537" s="259"/>
      <c r="B537" s="229"/>
      <c r="C537" s="107" t="s">
        <v>4044</v>
      </c>
      <c r="D537" s="60">
        <v>10702</v>
      </c>
      <c r="E537" s="55" t="s">
        <v>1752</v>
      </c>
      <c r="F537" s="520" t="s">
        <v>4045</v>
      </c>
      <c r="G537" s="56" t="s">
        <v>1687</v>
      </c>
      <c r="H537" s="59" t="s">
        <v>25</v>
      </c>
      <c r="I537" s="57">
        <v>1</v>
      </c>
      <c r="J537" s="57">
        <v>1</v>
      </c>
      <c r="K537" s="141">
        <f>200</f>
        <v>200</v>
      </c>
      <c r="L537" s="141">
        <f t="shared" si="83"/>
        <v>200</v>
      </c>
      <c r="M537" s="65" t="s">
        <v>1133</v>
      </c>
      <c r="N537" s="66" t="s">
        <v>1165</v>
      </c>
      <c r="O537" s="69">
        <v>1</v>
      </c>
      <c r="P537" s="168">
        <f t="shared" si="84"/>
        <v>200</v>
      </c>
      <c r="Q537" s="68" t="s">
        <v>1165</v>
      </c>
      <c r="R537" s="68">
        <v>1</v>
      </c>
      <c r="S537" s="141">
        <f t="shared" si="85"/>
        <v>200</v>
      </c>
      <c r="T537" s="185" t="str">
        <f t="shared" si="86"/>
        <v>8通道200μL分流歧管A款：货号（10702）：BR8MSD200A，8通道，爱思进系列，200uL规格，1套/箱；200元/套</v>
      </c>
      <c r="U537" s="222"/>
      <c r="V537" s="223"/>
      <c r="W537" s="223"/>
      <c r="X537" s="224"/>
      <c r="Y537" s="163"/>
      <c r="Z537" s="73" t="s">
        <v>1753</v>
      </c>
      <c r="AA537" s="141" t="s">
        <v>4588</v>
      </c>
      <c r="AB537" s="141" t="s">
        <v>4592</v>
      </c>
      <c r="AC537" s="141" t="s">
        <v>4589</v>
      </c>
      <c r="AD537" s="186" t="s">
        <v>4597</v>
      </c>
      <c r="AE537" s="186" t="s">
        <v>4594</v>
      </c>
      <c r="AF537" s="186" t="s">
        <v>4595</v>
      </c>
      <c r="AG537" s="186" t="s">
        <v>4596</v>
      </c>
    </row>
    <row r="538" spans="1:33" ht="30" customHeight="1">
      <c r="A538" s="259"/>
      <c r="B538" s="229"/>
      <c r="C538" s="58" t="s">
        <v>1754</v>
      </c>
      <c r="D538" s="60">
        <v>10703</v>
      </c>
      <c r="E538" s="55" t="s">
        <v>1755</v>
      </c>
      <c r="F538" s="55" t="s">
        <v>1756</v>
      </c>
      <c r="G538" s="56" t="s">
        <v>1687</v>
      </c>
      <c r="H538" s="59" t="s">
        <v>25</v>
      </c>
      <c r="I538" s="57">
        <v>1</v>
      </c>
      <c r="J538" s="57">
        <v>1</v>
      </c>
      <c r="K538" s="141">
        <f>200</f>
        <v>200</v>
      </c>
      <c r="L538" s="141">
        <f t="shared" si="83"/>
        <v>200</v>
      </c>
      <c r="M538" s="65" t="s">
        <v>1133</v>
      </c>
      <c r="N538" s="66" t="s">
        <v>1165</v>
      </c>
      <c r="O538" s="69">
        <v>1</v>
      </c>
      <c r="P538" s="168">
        <f t="shared" si="84"/>
        <v>200</v>
      </c>
      <c r="Q538" s="68" t="s">
        <v>1165</v>
      </c>
      <c r="R538" s="68">
        <v>1</v>
      </c>
      <c r="S538" s="141">
        <f t="shared" si="85"/>
        <v>200</v>
      </c>
      <c r="T538" s="185" t="str">
        <f t="shared" si="86"/>
        <v>8通道1000μL分流歧管A款：货号（10703）：BR8MSD1000A，8通道，爱思进系列，1000uL规格，1套/箱；200元/套</v>
      </c>
      <c r="U538" s="225"/>
      <c r="V538" s="226"/>
      <c r="W538" s="226"/>
      <c r="X538" s="227"/>
      <c r="Y538" s="174"/>
      <c r="Z538" s="73" t="s">
        <v>1757</v>
      </c>
      <c r="AA538" s="141" t="s">
        <v>4588</v>
      </c>
      <c r="AB538" s="141" t="s">
        <v>4592</v>
      </c>
      <c r="AC538" s="141" t="s">
        <v>4589</v>
      </c>
      <c r="AD538" s="186" t="s">
        <v>4597</v>
      </c>
      <c r="AE538" s="186" t="s">
        <v>4594</v>
      </c>
      <c r="AF538" s="186" t="s">
        <v>4595</v>
      </c>
      <c r="AG538" s="186" t="s">
        <v>4596</v>
      </c>
    </row>
    <row r="539" spans="1:33" ht="30" customHeight="1">
      <c r="A539" s="259"/>
      <c r="B539" s="229"/>
      <c r="C539" s="58" t="s">
        <v>1758</v>
      </c>
      <c r="D539" s="60">
        <v>10704</v>
      </c>
      <c r="E539" s="55" t="s">
        <v>1759</v>
      </c>
      <c r="F539" s="55" t="s">
        <v>1760</v>
      </c>
      <c r="G539" s="56" t="s">
        <v>1687</v>
      </c>
      <c r="H539" s="59" t="s">
        <v>25</v>
      </c>
      <c r="I539" s="57">
        <v>1</v>
      </c>
      <c r="J539" s="57">
        <v>1</v>
      </c>
      <c r="K539" s="141">
        <f>300</f>
        <v>300</v>
      </c>
      <c r="L539" s="141">
        <f t="shared" si="83"/>
        <v>300</v>
      </c>
      <c r="M539" s="65" t="s">
        <v>1133</v>
      </c>
      <c r="N539" s="66" t="s">
        <v>1165</v>
      </c>
      <c r="O539" s="69">
        <v>1</v>
      </c>
      <c r="P539" s="168">
        <f t="shared" si="84"/>
        <v>300</v>
      </c>
      <c r="Q539" s="68" t="s">
        <v>1165</v>
      </c>
      <c r="R539" s="68">
        <v>1</v>
      </c>
      <c r="S539" s="141">
        <f t="shared" si="85"/>
        <v>300</v>
      </c>
      <c r="T539" s="185" t="str">
        <f t="shared" si="86"/>
        <v>12通道10μL分流歧管A款：货号（10704）：BR12MSD10A，12通道，爱思进系列，10uL规格，1套/箱；300元/套</v>
      </c>
      <c r="U539" s="202"/>
      <c r="V539" s="203"/>
      <c r="W539" s="203"/>
      <c r="X539" s="204"/>
      <c r="Y539" s="173"/>
      <c r="Z539" s="73" t="s">
        <v>1761</v>
      </c>
      <c r="AA539" s="141" t="s">
        <v>4588</v>
      </c>
      <c r="AB539" s="141" t="s">
        <v>4592</v>
      </c>
      <c r="AC539" s="141" t="s">
        <v>4589</v>
      </c>
      <c r="AD539" s="186" t="s">
        <v>4597</v>
      </c>
      <c r="AE539" s="186" t="s">
        <v>4594</v>
      </c>
      <c r="AF539" s="186" t="s">
        <v>4595</v>
      </c>
      <c r="AG539" s="186" t="s">
        <v>4596</v>
      </c>
    </row>
    <row r="540" spans="1:33" ht="30" customHeight="1">
      <c r="A540" s="259"/>
      <c r="B540" s="229"/>
      <c r="C540" s="58" t="s">
        <v>1762</v>
      </c>
      <c r="D540" s="60">
        <v>10705</v>
      </c>
      <c r="E540" s="55" t="s">
        <v>1763</v>
      </c>
      <c r="F540" s="55" t="s">
        <v>1764</v>
      </c>
      <c r="G540" s="56" t="s">
        <v>1687</v>
      </c>
      <c r="H540" s="59" t="s">
        <v>25</v>
      </c>
      <c r="I540" s="57">
        <v>1</v>
      </c>
      <c r="J540" s="57">
        <v>1</v>
      </c>
      <c r="K540" s="141">
        <f>300</f>
        <v>300</v>
      </c>
      <c r="L540" s="141">
        <f t="shared" si="83"/>
        <v>300</v>
      </c>
      <c r="M540" s="65" t="s">
        <v>1133</v>
      </c>
      <c r="N540" s="66" t="s">
        <v>1165</v>
      </c>
      <c r="O540" s="69">
        <v>1</v>
      </c>
      <c r="P540" s="168">
        <f t="shared" si="84"/>
        <v>300</v>
      </c>
      <c r="Q540" s="68" t="s">
        <v>1165</v>
      </c>
      <c r="R540" s="68">
        <v>1</v>
      </c>
      <c r="S540" s="141">
        <f t="shared" si="85"/>
        <v>300</v>
      </c>
      <c r="T540" s="185" t="str">
        <f t="shared" si="86"/>
        <v>12通道200μL分流歧管A款：货号（10705）：BR12MSD200A，12通道，爱思进系列，200uL规格，1套/箱；300元/套</v>
      </c>
      <c r="U540" s="222"/>
      <c r="V540" s="223"/>
      <c r="W540" s="223"/>
      <c r="X540" s="224"/>
      <c r="Y540" s="163"/>
      <c r="Z540" s="73" t="s">
        <v>1765</v>
      </c>
      <c r="AA540" s="141" t="s">
        <v>4588</v>
      </c>
      <c r="AB540" s="141" t="s">
        <v>4592</v>
      </c>
      <c r="AC540" s="141" t="s">
        <v>4589</v>
      </c>
      <c r="AD540" s="186" t="s">
        <v>4597</v>
      </c>
      <c r="AE540" s="186" t="s">
        <v>4594</v>
      </c>
      <c r="AF540" s="186" t="s">
        <v>4595</v>
      </c>
      <c r="AG540" s="186" t="s">
        <v>4596</v>
      </c>
    </row>
    <row r="541" spans="1:33" ht="30" customHeight="1">
      <c r="A541" s="259"/>
      <c r="B541" s="230"/>
      <c r="C541" s="58" t="s">
        <v>1766</v>
      </c>
      <c r="D541" s="60">
        <v>10706</v>
      </c>
      <c r="E541" s="55" t="s">
        <v>1767</v>
      </c>
      <c r="F541" s="55" t="s">
        <v>1768</v>
      </c>
      <c r="G541" s="56" t="s">
        <v>1687</v>
      </c>
      <c r="H541" s="59" t="s">
        <v>25</v>
      </c>
      <c r="I541" s="57">
        <v>1</v>
      </c>
      <c r="J541" s="57">
        <v>1</v>
      </c>
      <c r="K541" s="141">
        <f>300</f>
        <v>300</v>
      </c>
      <c r="L541" s="141">
        <f t="shared" si="83"/>
        <v>300</v>
      </c>
      <c r="M541" s="65" t="s">
        <v>1133</v>
      </c>
      <c r="N541" s="66" t="s">
        <v>1165</v>
      </c>
      <c r="O541" s="69">
        <v>1</v>
      </c>
      <c r="P541" s="168">
        <f t="shared" si="84"/>
        <v>300</v>
      </c>
      <c r="Q541" s="68" t="s">
        <v>1165</v>
      </c>
      <c r="R541" s="68">
        <v>1</v>
      </c>
      <c r="S541" s="141">
        <f t="shared" si="85"/>
        <v>300</v>
      </c>
      <c r="T541" s="185" t="str">
        <f t="shared" si="86"/>
        <v>12通道1000μL分流歧管A款：货号（10706）：BR12MSD1000A，12通道，爱思进系列，1000uL规格，1套/箱；300元/套</v>
      </c>
      <c r="U541" s="225"/>
      <c r="V541" s="226"/>
      <c r="W541" s="226"/>
      <c r="X541" s="227"/>
      <c r="Y541" s="174"/>
      <c r="Z541" s="73" t="s">
        <v>1769</v>
      </c>
      <c r="AA541" s="141" t="s">
        <v>4588</v>
      </c>
      <c r="AB541" s="141" t="s">
        <v>4592</v>
      </c>
      <c r="AC541" s="141" t="s">
        <v>4589</v>
      </c>
      <c r="AD541" s="186" t="s">
        <v>4597</v>
      </c>
      <c r="AE541" s="186" t="s">
        <v>4594</v>
      </c>
      <c r="AF541" s="186" t="s">
        <v>4595</v>
      </c>
      <c r="AG541" s="186" t="s">
        <v>4596</v>
      </c>
    </row>
    <row r="542" spans="1:33" ht="30" customHeight="1">
      <c r="A542" s="259"/>
      <c r="B542" s="228" t="s">
        <v>1770</v>
      </c>
      <c r="C542" s="58" t="s">
        <v>1771</v>
      </c>
      <c r="D542" s="60">
        <v>10711</v>
      </c>
      <c r="E542" s="55" t="s">
        <v>1772</v>
      </c>
      <c r="F542" s="55" t="s">
        <v>1773</v>
      </c>
      <c r="G542" s="56" t="s">
        <v>1687</v>
      </c>
      <c r="H542" s="59" t="s">
        <v>25</v>
      </c>
      <c r="I542" s="57">
        <v>1</v>
      </c>
      <c r="J542" s="57">
        <v>1</v>
      </c>
      <c r="K542" s="141">
        <f>200</f>
        <v>200</v>
      </c>
      <c r="L542" s="141">
        <f t="shared" si="83"/>
        <v>200</v>
      </c>
      <c r="M542" s="65" t="s">
        <v>1133</v>
      </c>
      <c r="N542" s="66" t="s">
        <v>1165</v>
      </c>
      <c r="O542" s="69">
        <v>1</v>
      </c>
      <c r="P542" s="168">
        <f t="shared" si="84"/>
        <v>200</v>
      </c>
      <c r="Q542" s="68" t="s">
        <v>1165</v>
      </c>
      <c r="R542" s="68">
        <v>1</v>
      </c>
      <c r="S542" s="141">
        <f t="shared" si="85"/>
        <v>200</v>
      </c>
      <c r="T542" s="185" t="str">
        <f t="shared" si="86"/>
        <v>8通道10μL分流歧管R款：货号（10711）：BR8MSD10R，8通道，瑞宁系列，10uL规格，1套/箱；200元/套</v>
      </c>
      <c r="U542" s="202"/>
      <c r="V542" s="203"/>
      <c r="W542" s="203"/>
      <c r="X542" s="204"/>
      <c r="Y542" s="173"/>
      <c r="Z542" s="73" t="s">
        <v>1774</v>
      </c>
      <c r="AA542" s="141" t="s">
        <v>4588</v>
      </c>
      <c r="AB542" s="141" t="s">
        <v>4592</v>
      </c>
      <c r="AC542" s="141" t="s">
        <v>4589</v>
      </c>
      <c r="AD542" s="186" t="s">
        <v>4597</v>
      </c>
      <c r="AE542" s="186" t="s">
        <v>4594</v>
      </c>
      <c r="AF542" s="186" t="s">
        <v>4595</v>
      </c>
      <c r="AG542" s="186" t="s">
        <v>4596</v>
      </c>
    </row>
    <row r="543" spans="1:33" ht="30" customHeight="1">
      <c r="A543" s="259"/>
      <c r="B543" s="229"/>
      <c r="C543" s="58" t="s">
        <v>1775</v>
      </c>
      <c r="D543" s="60">
        <v>10712</v>
      </c>
      <c r="E543" s="55" t="s">
        <v>1776</v>
      </c>
      <c r="F543" s="55" t="s">
        <v>1777</v>
      </c>
      <c r="G543" s="56" t="s">
        <v>1687</v>
      </c>
      <c r="H543" s="59" t="s">
        <v>25</v>
      </c>
      <c r="I543" s="57">
        <v>1</v>
      </c>
      <c r="J543" s="57">
        <v>1</v>
      </c>
      <c r="K543" s="141">
        <f>200</f>
        <v>200</v>
      </c>
      <c r="L543" s="141">
        <f t="shared" si="83"/>
        <v>200</v>
      </c>
      <c r="M543" s="65" t="s">
        <v>1133</v>
      </c>
      <c r="N543" s="66" t="s">
        <v>1165</v>
      </c>
      <c r="O543" s="69">
        <v>1</v>
      </c>
      <c r="P543" s="168">
        <f t="shared" si="84"/>
        <v>200</v>
      </c>
      <c r="Q543" s="68" t="s">
        <v>1165</v>
      </c>
      <c r="R543" s="68">
        <v>1</v>
      </c>
      <c r="S543" s="141">
        <f t="shared" si="85"/>
        <v>200</v>
      </c>
      <c r="T543" s="185" t="str">
        <f t="shared" si="86"/>
        <v>8通道200μL分流歧管R款：货号（10712）：BR8MSD200R，8通道，瑞宁系列，200uL规格，1套/箱；200元/套</v>
      </c>
      <c r="U543" s="222"/>
      <c r="V543" s="223"/>
      <c r="W543" s="223"/>
      <c r="X543" s="224"/>
      <c r="Y543" s="163"/>
      <c r="Z543" s="73" t="s">
        <v>1778</v>
      </c>
      <c r="AA543" s="141" t="s">
        <v>4588</v>
      </c>
      <c r="AB543" s="141" t="s">
        <v>4592</v>
      </c>
      <c r="AC543" s="141" t="s">
        <v>4589</v>
      </c>
      <c r="AD543" s="186" t="s">
        <v>4597</v>
      </c>
      <c r="AE543" s="186" t="s">
        <v>4594</v>
      </c>
      <c r="AF543" s="186" t="s">
        <v>4595</v>
      </c>
      <c r="AG543" s="186" t="s">
        <v>4596</v>
      </c>
    </row>
    <row r="544" spans="1:33" ht="30" customHeight="1">
      <c r="A544" s="259"/>
      <c r="B544" s="229"/>
      <c r="C544" s="58" t="s">
        <v>1779</v>
      </c>
      <c r="D544" s="60">
        <v>10713</v>
      </c>
      <c r="E544" s="55" t="s">
        <v>1780</v>
      </c>
      <c r="F544" s="55" t="s">
        <v>1781</v>
      </c>
      <c r="G544" s="56" t="s">
        <v>1687</v>
      </c>
      <c r="H544" s="59" t="s">
        <v>25</v>
      </c>
      <c r="I544" s="57">
        <v>1</v>
      </c>
      <c r="J544" s="57">
        <v>1</v>
      </c>
      <c r="K544" s="141">
        <f>200</f>
        <v>200</v>
      </c>
      <c r="L544" s="141">
        <f t="shared" si="83"/>
        <v>200</v>
      </c>
      <c r="M544" s="65" t="s">
        <v>1133</v>
      </c>
      <c r="N544" s="66" t="s">
        <v>1165</v>
      </c>
      <c r="O544" s="69">
        <v>1</v>
      </c>
      <c r="P544" s="168">
        <f t="shared" si="84"/>
        <v>200</v>
      </c>
      <c r="Q544" s="68" t="s">
        <v>1165</v>
      </c>
      <c r="R544" s="68">
        <v>1</v>
      </c>
      <c r="S544" s="141">
        <f t="shared" si="85"/>
        <v>200</v>
      </c>
      <c r="T544" s="185" t="str">
        <f t="shared" si="86"/>
        <v>8通道1000μL分流歧管R款：货号（10713）：BR8MSD1000R，8通道，瑞宁系列，1000uL规格，1套/箱；200元/套</v>
      </c>
      <c r="U544" s="225"/>
      <c r="V544" s="226"/>
      <c r="W544" s="226"/>
      <c r="X544" s="227"/>
      <c r="Y544" s="174"/>
      <c r="Z544" s="73" t="s">
        <v>1782</v>
      </c>
      <c r="AA544" s="141" t="s">
        <v>4588</v>
      </c>
      <c r="AB544" s="141" t="s">
        <v>4592</v>
      </c>
      <c r="AC544" s="141" t="s">
        <v>4589</v>
      </c>
      <c r="AD544" s="186" t="s">
        <v>4597</v>
      </c>
      <c r="AE544" s="186" t="s">
        <v>4594</v>
      </c>
      <c r="AF544" s="186" t="s">
        <v>4595</v>
      </c>
      <c r="AG544" s="186" t="s">
        <v>4596</v>
      </c>
    </row>
    <row r="545" spans="1:33" ht="30" customHeight="1">
      <c r="A545" s="259"/>
      <c r="B545" s="229"/>
      <c r="C545" s="58" t="s">
        <v>1783</v>
      </c>
      <c r="D545" s="60">
        <v>10714</v>
      </c>
      <c r="E545" s="55" t="s">
        <v>1784</v>
      </c>
      <c r="F545" s="55" t="s">
        <v>1785</v>
      </c>
      <c r="G545" s="56" t="s">
        <v>1687</v>
      </c>
      <c r="H545" s="59" t="s">
        <v>25</v>
      </c>
      <c r="I545" s="57">
        <v>1</v>
      </c>
      <c r="J545" s="57">
        <v>1</v>
      </c>
      <c r="K545" s="141">
        <f>200</f>
        <v>200</v>
      </c>
      <c r="L545" s="141">
        <f t="shared" si="83"/>
        <v>200</v>
      </c>
      <c r="M545" s="65" t="s">
        <v>1133</v>
      </c>
      <c r="N545" s="66" t="s">
        <v>1165</v>
      </c>
      <c r="O545" s="69">
        <v>1</v>
      </c>
      <c r="P545" s="168">
        <f t="shared" si="84"/>
        <v>200</v>
      </c>
      <c r="Q545" s="68" t="s">
        <v>1165</v>
      </c>
      <c r="R545" s="68">
        <v>1</v>
      </c>
      <c r="S545" s="141">
        <f t="shared" si="85"/>
        <v>200</v>
      </c>
      <c r="T545" s="185" t="str">
        <f t="shared" si="86"/>
        <v>12通道10μL分流歧管R款：货号（10714）：BR12MSD10R，12通道，瑞宁系列，10uL规格，1套/箱；200元/套</v>
      </c>
      <c r="U545" s="202"/>
      <c r="V545" s="203"/>
      <c r="W545" s="203"/>
      <c r="X545" s="204"/>
      <c r="Y545" s="173"/>
      <c r="Z545" s="73" t="s">
        <v>1786</v>
      </c>
      <c r="AA545" s="141" t="s">
        <v>4588</v>
      </c>
      <c r="AB545" s="141" t="s">
        <v>4592</v>
      </c>
      <c r="AC545" s="141" t="s">
        <v>4589</v>
      </c>
      <c r="AD545" s="186" t="s">
        <v>4597</v>
      </c>
      <c r="AE545" s="186" t="s">
        <v>4594</v>
      </c>
      <c r="AF545" s="186" t="s">
        <v>4595</v>
      </c>
      <c r="AG545" s="186" t="s">
        <v>4596</v>
      </c>
    </row>
    <row r="546" spans="1:33" ht="30" customHeight="1">
      <c r="A546" s="259"/>
      <c r="B546" s="229"/>
      <c r="C546" s="58" t="s">
        <v>1787</v>
      </c>
      <c r="D546" s="60">
        <v>10715</v>
      </c>
      <c r="E546" s="55" t="s">
        <v>1788</v>
      </c>
      <c r="F546" s="55" t="s">
        <v>1789</v>
      </c>
      <c r="G546" s="56" t="s">
        <v>1687</v>
      </c>
      <c r="H546" s="59" t="s">
        <v>25</v>
      </c>
      <c r="I546" s="57">
        <v>1</v>
      </c>
      <c r="J546" s="57">
        <v>1</v>
      </c>
      <c r="K546" s="141">
        <f>400</f>
        <v>400</v>
      </c>
      <c r="L546" s="141">
        <f t="shared" si="83"/>
        <v>400</v>
      </c>
      <c r="M546" s="65" t="s">
        <v>1133</v>
      </c>
      <c r="N546" s="66" t="s">
        <v>1165</v>
      </c>
      <c r="O546" s="69">
        <v>1</v>
      </c>
      <c r="P546" s="168">
        <f t="shared" si="84"/>
        <v>400</v>
      </c>
      <c r="Q546" s="68" t="s">
        <v>1165</v>
      </c>
      <c r="R546" s="68">
        <v>1</v>
      </c>
      <c r="S546" s="141">
        <f t="shared" si="85"/>
        <v>400</v>
      </c>
      <c r="T546" s="185" t="str">
        <f t="shared" si="86"/>
        <v>12通道200μL分流歧管R款：货号（10715）：BR12MSD200R，12通道，瑞宁系列，200uL规格，1套/箱；400元/套</v>
      </c>
      <c r="U546" s="222"/>
      <c r="V546" s="223"/>
      <c r="W546" s="223"/>
      <c r="X546" s="224"/>
      <c r="Y546" s="163"/>
      <c r="Z546" s="73" t="s">
        <v>1790</v>
      </c>
      <c r="AA546" s="141" t="s">
        <v>4588</v>
      </c>
      <c r="AB546" s="141" t="s">
        <v>4592</v>
      </c>
      <c r="AC546" s="141" t="s">
        <v>4589</v>
      </c>
      <c r="AD546" s="186" t="s">
        <v>4597</v>
      </c>
      <c r="AE546" s="186" t="s">
        <v>4594</v>
      </c>
      <c r="AF546" s="186" t="s">
        <v>4595</v>
      </c>
      <c r="AG546" s="186" t="s">
        <v>4596</v>
      </c>
    </row>
    <row r="547" spans="1:33" ht="30" customHeight="1">
      <c r="A547" s="259"/>
      <c r="B547" s="230"/>
      <c r="C547" s="58" t="s">
        <v>1791</v>
      </c>
      <c r="D547" s="60">
        <v>10716</v>
      </c>
      <c r="E547" s="55" t="s">
        <v>1792</v>
      </c>
      <c r="F547" s="55" t="s">
        <v>1793</v>
      </c>
      <c r="G547" s="56" t="s">
        <v>1687</v>
      </c>
      <c r="H547" s="59" t="s">
        <v>25</v>
      </c>
      <c r="I547" s="57">
        <v>1</v>
      </c>
      <c r="J547" s="57">
        <v>1</v>
      </c>
      <c r="K547" s="141">
        <f>400</f>
        <v>400</v>
      </c>
      <c r="L547" s="141">
        <f t="shared" si="83"/>
        <v>400</v>
      </c>
      <c r="M547" s="65" t="s">
        <v>1133</v>
      </c>
      <c r="N547" s="66" t="s">
        <v>1165</v>
      </c>
      <c r="O547" s="69">
        <v>1</v>
      </c>
      <c r="P547" s="168">
        <f t="shared" si="84"/>
        <v>400</v>
      </c>
      <c r="Q547" s="68" t="s">
        <v>1165</v>
      </c>
      <c r="R547" s="68">
        <v>1</v>
      </c>
      <c r="S547" s="141">
        <f t="shared" si="85"/>
        <v>400</v>
      </c>
      <c r="T547" s="185" t="str">
        <f t="shared" si="86"/>
        <v>12通道1000μL分流歧管R款：货号（10716）：BR12MSD1000R，12通道，瑞宁系列，1000uL规格，1套/箱；400元/套</v>
      </c>
      <c r="U547" s="225"/>
      <c r="V547" s="226"/>
      <c r="W547" s="226"/>
      <c r="X547" s="227"/>
      <c r="Y547" s="174"/>
      <c r="Z547" s="73" t="s">
        <v>1794</v>
      </c>
      <c r="AA547" s="141" t="s">
        <v>4588</v>
      </c>
      <c r="AB547" s="141" t="s">
        <v>4592</v>
      </c>
      <c r="AC547" s="141" t="s">
        <v>4589</v>
      </c>
      <c r="AD547" s="186" t="s">
        <v>4597</v>
      </c>
      <c r="AE547" s="186" t="s">
        <v>4594</v>
      </c>
      <c r="AF547" s="186" t="s">
        <v>4595</v>
      </c>
      <c r="AG547" s="186" t="s">
        <v>4596</v>
      </c>
    </row>
    <row r="548" spans="1:33" ht="30" hidden="1" customHeight="1">
      <c r="A548" s="260" t="s">
        <v>1795</v>
      </c>
      <c r="B548" s="255" t="s">
        <v>1750</v>
      </c>
      <c r="C548" s="58" t="s">
        <v>1796</v>
      </c>
      <c r="D548" s="60">
        <v>10751</v>
      </c>
      <c r="E548" s="55" t="s">
        <v>4470</v>
      </c>
      <c r="F548" s="56" t="s">
        <v>1797</v>
      </c>
      <c r="G548" s="56" t="s">
        <v>4458</v>
      </c>
      <c r="H548" s="59" t="s">
        <v>25</v>
      </c>
      <c r="I548" s="57">
        <v>1</v>
      </c>
      <c r="J548" s="57">
        <v>1</v>
      </c>
      <c r="K548" s="141"/>
      <c r="L548" s="141">
        <f t="shared" si="83"/>
        <v>0</v>
      </c>
      <c r="M548" s="65" t="s">
        <v>1133</v>
      </c>
      <c r="N548" s="66" t="s">
        <v>1165</v>
      </c>
      <c r="O548" s="69">
        <v>1</v>
      </c>
      <c r="P548" s="168">
        <f t="shared" si="84"/>
        <v>0</v>
      </c>
      <c r="Q548" s="68" t="s">
        <v>1165</v>
      </c>
      <c r="R548" s="68">
        <v>1</v>
      </c>
      <c r="S548" s="141">
        <f t="shared" si="85"/>
        <v>0</v>
      </c>
      <c r="T548" s="185" t="str">
        <f t="shared" si="86"/>
        <v>单通道10μL吸头适配器A款：货号（10751）：ER1TA10A，单通道，爱思进系列吸头，10uL规格，1套/箱；0元/套</v>
      </c>
      <c r="U548" s="202"/>
      <c r="V548" s="203"/>
      <c r="W548" s="203"/>
      <c r="X548" s="204"/>
      <c r="Y548" s="173"/>
      <c r="Z548" s="73" t="s">
        <v>1798</v>
      </c>
      <c r="AA548" s="141" t="s">
        <v>4588</v>
      </c>
      <c r="AB548" s="141" t="s">
        <v>4592</v>
      </c>
      <c r="AC548" s="141" t="s">
        <v>4589</v>
      </c>
      <c r="AD548" s="186" t="s">
        <v>4597</v>
      </c>
      <c r="AE548" s="186" t="s">
        <v>4594</v>
      </c>
      <c r="AF548" s="186" t="s">
        <v>4595</v>
      </c>
      <c r="AG548" s="186" t="s">
        <v>4596</v>
      </c>
    </row>
    <row r="549" spans="1:33" ht="30" hidden="1" customHeight="1">
      <c r="A549" s="261"/>
      <c r="B549" s="256"/>
      <c r="C549" s="58" t="s">
        <v>1799</v>
      </c>
      <c r="D549" s="60">
        <v>10752</v>
      </c>
      <c r="E549" s="55" t="s">
        <v>1800</v>
      </c>
      <c r="F549" s="56" t="s">
        <v>1801</v>
      </c>
      <c r="G549" s="56" t="s">
        <v>1687</v>
      </c>
      <c r="H549" s="59" t="s">
        <v>25</v>
      </c>
      <c r="I549" s="57">
        <v>1</v>
      </c>
      <c r="J549" s="57">
        <v>1</v>
      </c>
      <c r="K549" s="141"/>
      <c r="L549" s="141">
        <f t="shared" si="83"/>
        <v>0</v>
      </c>
      <c r="M549" s="65" t="s">
        <v>1133</v>
      </c>
      <c r="N549" s="66" t="s">
        <v>1165</v>
      </c>
      <c r="O549" s="69">
        <v>1</v>
      </c>
      <c r="P549" s="168">
        <f t="shared" si="84"/>
        <v>0</v>
      </c>
      <c r="Q549" s="68" t="s">
        <v>1165</v>
      </c>
      <c r="R549" s="68">
        <v>1</v>
      </c>
      <c r="S549" s="141">
        <f t="shared" si="85"/>
        <v>0</v>
      </c>
      <c r="T549" s="185" t="str">
        <f t="shared" si="86"/>
        <v>单通道200μL吸头适配器A款：货号（10752）：ER1TA200A，单通道，爱思进系列吸头，200uL规格，1套/箱；0元/套</v>
      </c>
      <c r="U549" s="222"/>
      <c r="V549" s="223"/>
      <c r="W549" s="223"/>
      <c r="X549" s="224"/>
      <c r="Y549" s="163"/>
      <c r="Z549" s="73" t="s">
        <v>1802</v>
      </c>
      <c r="AA549" s="141" t="s">
        <v>4588</v>
      </c>
      <c r="AB549" s="141" t="s">
        <v>4592</v>
      </c>
      <c r="AC549" s="141" t="s">
        <v>4589</v>
      </c>
      <c r="AD549" s="186" t="s">
        <v>4597</v>
      </c>
      <c r="AE549" s="186" t="s">
        <v>4594</v>
      </c>
      <c r="AF549" s="186" t="s">
        <v>4595</v>
      </c>
      <c r="AG549" s="186" t="s">
        <v>4596</v>
      </c>
    </row>
    <row r="550" spans="1:33" ht="30" hidden="1" customHeight="1">
      <c r="A550" s="261"/>
      <c r="B550" s="256"/>
      <c r="C550" s="58" t="s">
        <v>1803</v>
      </c>
      <c r="D550" s="60">
        <v>10753</v>
      </c>
      <c r="E550" s="55" t="s">
        <v>1804</v>
      </c>
      <c r="F550" s="56" t="s">
        <v>1805</v>
      </c>
      <c r="G550" s="56" t="s">
        <v>1687</v>
      </c>
      <c r="H550" s="59" t="s">
        <v>25</v>
      </c>
      <c r="I550" s="57">
        <v>1</v>
      </c>
      <c r="J550" s="57">
        <v>1</v>
      </c>
      <c r="K550" s="141"/>
      <c r="L550" s="141">
        <f t="shared" si="83"/>
        <v>0</v>
      </c>
      <c r="M550" s="65" t="s">
        <v>1133</v>
      </c>
      <c r="N550" s="66" t="s">
        <v>1165</v>
      </c>
      <c r="O550" s="69">
        <v>1</v>
      </c>
      <c r="P550" s="168">
        <f t="shared" si="84"/>
        <v>0</v>
      </c>
      <c r="Q550" s="68" t="s">
        <v>1165</v>
      </c>
      <c r="R550" s="68">
        <v>1</v>
      </c>
      <c r="S550" s="141">
        <f t="shared" si="85"/>
        <v>0</v>
      </c>
      <c r="T550" s="185" t="str">
        <f t="shared" si="86"/>
        <v>单通道1000μL吸头适配器A款：货号（10753）：ER1TA1000A，单通道，爱思进系列吸头，1000uL规格，1套/箱；0元/套</v>
      </c>
      <c r="U550" s="225"/>
      <c r="V550" s="226"/>
      <c r="W550" s="226"/>
      <c r="X550" s="227"/>
      <c r="Y550" s="174"/>
      <c r="Z550" s="73" t="s">
        <v>1806</v>
      </c>
      <c r="AA550" s="141" t="s">
        <v>4588</v>
      </c>
      <c r="AB550" s="141" t="s">
        <v>4592</v>
      </c>
      <c r="AC550" s="141" t="s">
        <v>4589</v>
      </c>
      <c r="AD550" s="186" t="s">
        <v>4597</v>
      </c>
      <c r="AE550" s="186" t="s">
        <v>4594</v>
      </c>
      <c r="AF550" s="186" t="s">
        <v>4595</v>
      </c>
      <c r="AG550" s="186" t="s">
        <v>4596</v>
      </c>
    </row>
    <row r="551" spans="1:33" ht="30" hidden="1" customHeight="1">
      <c r="A551" s="261"/>
      <c r="B551" s="256"/>
      <c r="C551" s="58" t="s">
        <v>1807</v>
      </c>
      <c r="D551" s="60">
        <v>10764</v>
      </c>
      <c r="E551" s="55" t="s">
        <v>1808</v>
      </c>
      <c r="F551" s="56" t="s">
        <v>1809</v>
      </c>
      <c r="G551" s="56" t="s">
        <v>1687</v>
      </c>
      <c r="H551" s="59" t="s">
        <v>25</v>
      </c>
      <c r="I551" s="57">
        <v>1</v>
      </c>
      <c r="J551" s="57">
        <v>1</v>
      </c>
      <c r="K551" s="141"/>
      <c r="L551" s="141">
        <f t="shared" si="83"/>
        <v>0</v>
      </c>
      <c r="M551" s="65" t="s">
        <v>1133</v>
      </c>
      <c r="N551" s="66" t="s">
        <v>1165</v>
      </c>
      <c r="O551" s="69">
        <v>1</v>
      </c>
      <c r="P551" s="168">
        <f t="shared" si="84"/>
        <v>0</v>
      </c>
      <c r="Q551" s="68" t="s">
        <v>1165</v>
      </c>
      <c r="R551" s="68">
        <v>1</v>
      </c>
      <c r="S551" s="141">
        <f t="shared" si="85"/>
        <v>0</v>
      </c>
      <c r="T551" s="185" t="str">
        <f t="shared" si="86"/>
        <v>8通道10μL吸头适配器A款：货号（10764）：ER8TA10A，8通道，爱思进系列吸头，10uL规格，1套/箱；0元/套</v>
      </c>
      <c r="U551" s="202"/>
      <c r="V551" s="203"/>
      <c r="W551" s="203"/>
      <c r="X551" s="204"/>
      <c r="Y551" s="173"/>
      <c r="Z551" s="73" t="s">
        <v>1810</v>
      </c>
      <c r="AA551" s="141" t="s">
        <v>4588</v>
      </c>
      <c r="AB551" s="141" t="s">
        <v>4592</v>
      </c>
      <c r="AC551" s="141" t="s">
        <v>4589</v>
      </c>
      <c r="AD551" s="186" t="s">
        <v>4597</v>
      </c>
      <c r="AE551" s="186" t="s">
        <v>4594</v>
      </c>
      <c r="AF551" s="186" t="s">
        <v>4595</v>
      </c>
      <c r="AG551" s="186" t="s">
        <v>4596</v>
      </c>
    </row>
    <row r="552" spans="1:33" ht="30" hidden="1" customHeight="1">
      <c r="A552" s="261"/>
      <c r="B552" s="256"/>
      <c r="C552" s="58" t="s">
        <v>1811</v>
      </c>
      <c r="D552" s="60">
        <v>10765</v>
      </c>
      <c r="E552" s="55" t="s">
        <v>1812</v>
      </c>
      <c r="F552" s="56" t="s">
        <v>1813</v>
      </c>
      <c r="G552" s="56" t="s">
        <v>1687</v>
      </c>
      <c r="H552" s="59" t="s">
        <v>25</v>
      </c>
      <c r="I552" s="57">
        <v>1</v>
      </c>
      <c r="J552" s="57">
        <v>1</v>
      </c>
      <c r="K552" s="141"/>
      <c r="L552" s="141">
        <f t="shared" si="83"/>
        <v>0</v>
      </c>
      <c r="M552" s="65" t="s">
        <v>1133</v>
      </c>
      <c r="N552" s="66" t="s">
        <v>1165</v>
      </c>
      <c r="O552" s="69">
        <v>1</v>
      </c>
      <c r="P552" s="168">
        <f t="shared" si="84"/>
        <v>0</v>
      </c>
      <c r="Q552" s="68" t="s">
        <v>1165</v>
      </c>
      <c r="R552" s="68">
        <v>1</v>
      </c>
      <c r="S552" s="141">
        <f t="shared" si="85"/>
        <v>0</v>
      </c>
      <c r="T552" s="185" t="str">
        <f t="shared" si="86"/>
        <v>8通道200μL吸头适配器A款：货号（10765）：ER8TA200A，8通道，爱思进系列吸头，200uL规格，1套/箱；0元/套</v>
      </c>
      <c r="U552" s="222"/>
      <c r="V552" s="223"/>
      <c r="W552" s="223"/>
      <c r="X552" s="224"/>
      <c r="Y552" s="163"/>
      <c r="Z552" s="73" t="s">
        <v>1814</v>
      </c>
      <c r="AA552" s="141" t="s">
        <v>4588</v>
      </c>
      <c r="AB552" s="141" t="s">
        <v>4592</v>
      </c>
      <c r="AC552" s="141" t="s">
        <v>4589</v>
      </c>
      <c r="AD552" s="186" t="s">
        <v>4597</v>
      </c>
      <c r="AE552" s="186" t="s">
        <v>4594</v>
      </c>
      <c r="AF552" s="186" t="s">
        <v>4595</v>
      </c>
      <c r="AG552" s="186" t="s">
        <v>4596</v>
      </c>
    </row>
    <row r="553" spans="1:33" ht="30" hidden="1" customHeight="1">
      <c r="A553" s="261"/>
      <c r="B553" s="257"/>
      <c r="C553" s="58" t="s">
        <v>1815</v>
      </c>
      <c r="D553" s="60">
        <v>10766</v>
      </c>
      <c r="E553" s="55" t="s">
        <v>1816</v>
      </c>
      <c r="F553" s="56" t="s">
        <v>1817</v>
      </c>
      <c r="G553" s="56" t="s">
        <v>1687</v>
      </c>
      <c r="H553" s="59" t="s">
        <v>25</v>
      </c>
      <c r="I553" s="57">
        <v>1</v>
      </c>
      <c r="J553" s="57">
        <v>1</v>
      </c>
      <c r="K553" s="141"/>
      <c r="L553" s="141">
        <f t="shared" si="83"/>
        <v>0</v>
      </c>
      <c r="M553" s="65" t="s">
        <v>1133</v>
      </c>
      <c r="N553" s="66" t="s">
        <v>1165</v>
      </c>
      <c r="O553" s="69">
        <v>1</v>
      </c>
      <c r="P553" s="168">
        <f t="shared" si="84"/>
        <v>0</v>
      </c>
      <c r="Q553" s="68" t="s">
        <v>1165</v>
      </c>
      <c r="R553" s="68">
        <v>1</v>
      </c>
      <c r="S553" s="141">
        <f t="shared" si="85"/>
        <v>0</v>
      </c>
      <c r="T553" s="185" t="str">
        <f t="shared" si="86"/>
        <v>8通道1000μL吸头适配器A款：货号（10766）：ER8TA1000A，8通道，爱思进系列吸头，1000uL规格，1套/箱；0元/套</v>
      </c>
      <c r="U553" s="225"/>
      <c r="V553" s="226"/>
      <c r="W553" s="226"/>
      <c r="X553" s="227"/>
      <c r="Y553" s="174"/>
      <c r="Z553" s="73" t="s">
        <v>1818</v>
      </c>
      <c r="AA553" s="141" t="s">
        <v>4588</v>
      </c>
      <c r="AB553" s="141" t="s">
        <v>4592</v>
      </c>
      <c r="AC553" s="141" t="s">
        <v>4589</v>
      </c>
      <c r="AD553" s="186" t="s">
        <v>4597</v>
      </c>
      <c r="AE553" s="186" t="s">
        <v>4594</v>
      </c>
      <c r="AF553" s="186" t="s">
        <v>4595</v>
      </c>
      <c r="AG553" s="186" t="s">
        <v>4596</v>
      </c>
    </row>
    <row r="554" spans="1:33" ht="30" hidden="1" customHeight="1">
      <c r="A554" s="261"/>
      <c r="B554" s="255" t="s">
        <v>1770</v>
      </c>
      <c r="C554" s="58" t="s">
        <v>1819</v>
      </c>
      <c r="D554" s="60">
        <v>10771</v>
      </c>
      <c r="E554" s="55" t="s">
        <v>1820</v>
      </c>
      <c r="F554" s="56" t="s">
        <v>1821</v>
      </c>
      <c r="G554" s="56" t="s">
        <v>1687</v>
      </c>
      <c r="H554" s="59" t="s">
        <v>25</v>
      </c>
      <c r="I554" s="57">
        <v>1</v>
      </c>
      <c r="J554" s="57">
        <v>1</v>
      </c>
      <c r="K554" s="141"/>
      <c r="L554" s="141">
        <f t="shared" si="83"/>
        <v>0</v>
      </c>
      <c r="M554" s="65" t="s">
        <v>1133</v>
      </c>
      <c r="N554" s="66" t="s">
        <v>1165</v>
      </c>
      <c r="O554" s="69">
        <v>1</v>
      </c>
      <c r="P554" s="168">
        <f t="shared" si="84"/>
        <v>0</v>
      </c>
      <c r="Q554" s="68" t="s">
        <v>1165</v>
      </c>
      <c r="R554" s="68">
        <v>1</v>
      </c>
      <c r="S554" s="141">
        <f t="shared" si="85"/>
        <v>0</v>
      </c>
      <c r="T554" s="185" t="str">
        <f t="shared" si="86"/>
        <v>单通道10μL吸头适配器R款：货号（10771）：RE1TA10R，单通道，瑞宁系列吸头，10uL规格，1套/箱；0元/套</v>
      </c>
      <c r="U554" s="202"/>
      <c r="V554" s="203"/>
      <c r="W554" s="203"/>
      <c r="X554" s="204"/>
      <c r="Y554" s="173"/>
      <c r="Z554" s="73" t="s">
        <v>1822</v>
      </c>
      <c r="AA554" s="141" t="s">
        <v>4588</v>
      </c>
      <c r="AB554" s="141" t="s">
        <v>4592</v>
      </c>
      <c r="AC554" s="141" t="s">
        <v>4589</v>
      </c>
      <c r="AD554" s="186" t="s">
        <v>4597</v>
      </c>
      <c r="AE554" s="186" t="s">
        <v>4594</v>
      </c>
      <c r="AF554" s="186" t="s">
        <v>4595</v>
      </c>
      <c r="AG554" s="186" t="s">
        <v>4596</v>
      </c>
    </row>
    <row r="555" spans="1:33" ht="30" hidden="1" customHeight="1">
      <c r="A555" s="261"/>
      <c r="B555" s="256"/>
      <c r="C555" s="58" t="s">
        <v>1823</v>
      </c>
      <c r="D555" s="60">
        <v>10772</v>
      </c>
      <c r="E555" s="55" t="s">
        <v>1824</v>
      </c>
      <c r="F555" s="56" t="s">
        <v>1825</v>
      </c>
      <c r="G555" s="56" t="s">
        <v>1687</v>
      </c>
      <c r="H555" s="59" t="s">
        <v>25</v>
      </c>
      <c r="I555" s="57">
        <v>1</v>
      </c>
      <c r="J555" s="57">
        <v>1</v>
      </c>
      <c r="K555" s="141"/>
      <c r="L555" s="141">
        <f t="shared" si="83"/>
        <v>0</v>
      </c>
      <c r="M555" s="65" t="s">
        <v>1133</v>
      </c>
      <c r="N555" s="66" t="s">
        <v>1165</v>
      </c>
      <c r="O555" s="69">
        <v>1</v>
      </c>
      <c r="P555" s="168">
        <f t="shared" si="84"/>
        <v>0</v>
      </c>
      <c r="Q555" s="68" t="s">
        <v>1165</v>
      </c>
      <c r="R555" s="68">
        <v>1</v>
      </c>
      <c r="S555" s="141">
        <f t="shared" si="85"/>
        <v>0</v>
      </c>
      <c r="T555" s="185" t="str">
        <f t="shared" si="86"/>
        <v>单通道200μL吸头适配器R款：货号（10772）：RE1TA200R，单通道，瑞宁系列吸头，200uL规格，1套/箱；0元/套</v>
      </c>
      <c r="U555" s="222"/>
      <c r="V555" s="223"/>
      <c r="W555" s="223"/>
      <c r="X555" s="224"/>
      <c r="Y555" s="163"/>
      <c r="Z555" s="73" t="s">
        <v>1826</v>
      </c>
      <c r="AA555" s="141" t="s">
        <v>4588</v>
      </c>
      <c r="AB555" s="141" t="s">
        <v>4592</v>
      </c>
      <c r="AC555" s="141" t="s">
        <v>4589</v>
      </c>
      <c r="AD555" s="186" t="s">
        <v>4597</v>
      </c>
      <c r="AE555" s="186" t="s">
        <v>4594</v>
      </c>
      <c r="AF555" s="186" t="s">
        <v>4595</v>
      </c>
      <c r="AG555" s="186" t="s">
        <v>4596</v>
      </c>
    </row>
    <row r="556" spans="1:33" ht="30" hidden="1" customHeight="1">
      <c r="A556" s="261"/>
      <c r="B556" s="256"/>
      <c r="C556" s="58" t="s">
        <v>1827</v>
      </c>
      <c r="D556" s="60">
        <v>10773</v>
      </c>
      <c r="E556" s="55" t="s">
        <v>1828</v>
      </c>
      <c r="F556" s="56" t="s">
        <v>1829</v>
      </c>
      <c r="G556" s="56" t="s">
        <v>1687</v>
      </c>
      <c r="H556" s="59" t="s">
        <v>25</v>
      </c>
      <c r="I556" s="57">
        <v>1</v>
      </c>
      <c r="J556" s="57">
        <v>1</v>
      </c>
      <c r="K556" s="141"/>
      <c r="L556" s="141">
        <f t="shared" si="83"/>
        <v>0</v>
      </c>
      <c r="M556" s="65" t="s">
        <v>1133</v>
      </c>
      <c r="N556" s="66" t="s">
        <v>1165</v>
      </c>
      <c r="O556" s="69">
        <v>1</v>
      </c>
      <c r="P556" s="168">
        <f t="shared" si="84"/>
        <v>0</v>
      </c>
      <c r="Q556" s="68" t="s">
        <v>1165</v>
      </c>
      <c r="R556" s="68">
        <v>1</v>
      </c>
      <c r="S556" s="141">
        <f t="shared" si="85"/>
        <v>0</v>
      </c>
      <c r="T556" s="185" t="str">
        <f t="shared" si="86"/>
        <v>单通道1000μL吸头适配器R款：货号（10773）：RE1TA1000R，单通道，瑞宁系列吸头，1000uL规格，1套/箱；0元/套</v>
      </c>
      <c r="U556" s="225"/>
      <c r="V556" s="226"/>
      <c r="W556" s="226"/>
      <c r="X556" s="227"/>
      <c r="Y556" s="174"/>
      <c r="Z556" s="73" t="s">
        <v>1830</v>
      </c>
      <c r="AA556" s="141" t="s">
        <v>4588</v>
      </c>
      <c r="AB556" s="141" t="s">
        <v>4592</v>
      </c>
      <c r="AC556" s="141" t="s">
        <v>4589</v>
      </c>
      <c r="AD556" s="186" t="s">
        <v>4597</v>
      </c>
      <c r="AE556" s="186" t="s">
        <v>4594</v>
      </c>
      <c r="AF556" s="186" t="s">
        <v>4595</v>
      </c>
      <c r="AG556" s="186" t="s">
        <v>4596</v>
      </c>
    </row>
    <row r="557" spans="1:33" ht="30" hidden="1" customHeight="1">
      <c r="A557" s="261"/>
      <c r="B557" s="256"/>
      <c r="C557" s="58" t="s">
        <v>1831</v>
      </c>
      <c r="D557" s="60">
        <v>10774</v>
      </c>
      <c r="E557" s="55" t="s">
        <v>1832</v>
      </c>
      <c r="F557" s="56" t="s">
        <v>1833</v>
      </c>
      <c r="G557" s="56" t="s">
        <v>1687</v>
      </c>
      <c r="H557" s="59" t="s">
        <v>25</v>
      </c>
      <c r="I557" s="57">
        <v>1</v>
      </c>
      <c r="J557" s="57">
        <v>1</v>
      </c>
      <c r="K557" s="141"/>
      <c r="L557" s="141">
        <f t="shared" si="83"/>
        <v>0</v>
      </c>
      <c r="M557" s="65" t="s">
        <v>1133</v>
      </c>
      <c r="N557" s="66" t="s">
        <v>1165</v>
      </c>
      <c r="O557" s="69">
        <v>1</v>
      </c>
      <c r="P557" s="168">
        <f t="shared" si="84"/>
        <v>0</v>
      </c>
      <c r="Q557" s="68" t="s">
        <v>1165</v>
      </c>
      <c r="R557" s="68">
        <v>1</v>
      </c>
      <c r="S557" s="141">
        <f t="shared" si="85"/>
        <v>0</v>
      </c>
      <c r="T557" s="185" t="str">
        <f t="shared" si="86"/>
        <v>8通道10μL吸头适配器R款：货号（10774）：RE8TA10R，8通道，瑞宁系列吸头，10uL规格，1套/箱；0元/套</v>
      </c>
      <c r="U557" s="202"/>
      <c r="V557" s="203"/>
      <c r="W557" s="203"/>
      <c r="X557" s="204"/>
      <c r="Y557" s="173"/>
      <c r="Z557" s="73" t="s">
        <v>1834</v>
      </c>
      <c r="AA557" s="141" t="s">
        <v>4588</v>
      </c>
      <c r="AB557" s="141" t="s">
        <v>4592</v>
      </c>
      <c r="AC557" s="141" t="s">
        <v>4589</v>
      </c>
      <c r="AD557" s="186" t="s">
        <v>4597</v>
      </c>
      <c r="AE557" s="186" t="s">
        <v>4594</v>
      </c>
      <c r="AF557" s="186" t="s">
        <v>4595</v>
      </c>
      <c r="AG557" s="186" t="s">
        <v>4596</v>
      </c>
    </row>
    <row r="558" spans="1:33" ht="30" hidden="1" customHeight="1">
      <c r="A558" s="261"/>
      <c r="B558" s="256"/>
      <c r="C558" s="58" t="s">
        <v>1835</v>
      </c>
      <c r="D558" s="60">
        <v>10775</v>
      </c>
      <c r="E558" s="55" t="s">
        <v>1836</v>
      </c>
      <c r="F558" s="56" t="s">
        <v>1837</v>
      </c>
      <c r="G558" s="56" t="s">
        <v>1687</v>
      </c>
      <c r="H558" s="59" t="s">
        <v>25</v>
      </c>
      <c r="I558" s="57">
        <v>1</v>
      </c>
      <c r="J558" s="57">
        <v>1</v>
      </c>
      <c r="K558" s="141"/>
      <c r="L558" s="141">
        <f t="shared" si="83"/>
        <v>0</v>
      </c>
      <c r="M558" s="65" t="s">
        <v>1133</v>
      </c>
      <c r="N558" s="66" t="s">
        <v>1165</v>
      </c>
      <c r="O558" s="69">
        <v>1</v>
      </c>
      <c r="P558" s="168">
        <f t="shared" si="84"/>
        <v>0</v>
      </c>
      <c r="Q558" s="68" t="s">
        <v>1165</v>
      </c>
      <c r="R558" s="68">
        <v>1</v>
      </c>
      <c r="S558" s="141">
        <f t="shared" si="85"/>
        <v>0</v>
      </c>
      <c r="T558" s="185" t="str">
        <f t="shared" si="86"/>
        <v>8通道200μL吸头适配器R款：货号（10775）：RE8TA200R，8通道，瑞宁系列吸头，200uL规格，1套/箱；0元/套</v>
      </c>
      <c r="U558" s="222"/>
      <c r="V558" s="223"/>
      <c r="W558" s="223"/>
      <c r="X558" s="224"/>
      <c r="Y558" s="163"/>
      <c r="Z558" s="73" t="s">
        <v>1838</v>
      </c>
      <c r="AA558" s="141" t="s">
        <v>4588</v>
      </c>
      <c r="AB558" s="141" t="s">
        <v>4592</v>
      </c>
      <c r="AC558" s="141" t="s">
        <v>4589</v>
      </c>
      <c r="AD558" s="186" t="s">
        <v>4597</v>
      </c>
      <c r="AE558" s="186" t="s">
        <v>4594</v>
      </c>
      <c r="AF558" s="186" t="s">
        <v>4595</v>
      </c>
      <c r="AG558" s="186" t="s">
        <v>4596</v>
      </c>
    </row>
    <row r="559" spans="1:33" ht="30" hidden="1" customHeight="1">
      <c r="A559" s="261"/>
      <c r="B559" s="257"/>
      <c r="C559" s="58" t="s">
        <v>1839</v>
      </c>
      <c r="D559" s="60">
        <v>10776</v>
      </c>
      <c r="E559" s="55" t="s">
        <v>1840</v>
      </c>
      <c r="F559" s="56" t="s">
        <v>1842</v>
      </c>
      <c r="G559" s="56" t="s">
        <v>1841</v>
      </c>
      <c r="H559" s="59" t="s">
        <v>25</v>
      </c>
      <c r="I559" s="57">
        <v>1</v>
      </c>
      <c r="J559" s="57">
        <v>1</v>
      </c>
      <c r="K559" s="141"/>
      <c r="L559" s="141">
        <f t="shared" si="83"/>
        <v>0</v>
      </c>
      <c r="M559" s="65" t="s">
        <v>1133</v>
      </c>
      <c r="N559" s="66" t="s">
        <v>1165</v>
      </c>
      <c r="O559" s="69">
        <v>1</v>
      </c>
      <c r="P559" s="168">
        <f t="shared" si="84"/>
        <v>0</v>
      </c>
      <c r="Q559" s="68" t="s">
        <v>1165</v>
      </c>
      <c r="R559" s="68">
        <v>1</v>
      </c>
      <c r="S559" s="141">
        <f t="shared" si="85"/>
        <v>0</v>
      </c>
      <c r="T559" s="185" t="str">
        <f t="shared" si="86"/>
        <v>8通道1000μL吸头适配器R款：货号（10776）：RE8TA1000R，8通道，瑞宁系列吸头，1000uL规格，1套/袋；0元/套</v>
      </c>
      <c r="U559" s="225"/>
      <c r="V559" s="226"/>
      <c r="W559" s="226"/>
      <c r="X559" s="227"/>
      <c r="Y559" s="174"/>
      <c r="Z559" s="73" t="s">
        <v>1843</v>
      </c>
      <c r="AA559" s="141" t="s">
        <v>4588</v>
      </c>
      <c r="AB559" s="141" t="s">
        <v>4592</v>
      </c>
      <c r="AC559" s="141" t="s">
        <v>4589</v>
      </c>
      <c r="AD559" s="186" t="s">
        <v>4597</v>
      </c>
      <c r="AE559" s="186" t="s">
        <v>4594</v>
      </c>
      <c r="AF559" s="186" t="s">
        <v>4595</v>
      </c>
      <c r="AG559" s="186" t="s">
        <v>4596</v>
      </c>
    </row>
    <row r="560" spans="1:33" ht="30" hidden="1" customHeight="1">
      <c r="A560" s="231" t="s">
        <v>1844</v>
      </c>
      <c r="B560" s="233" t="s">
        <v>1845</v>
      </c>
      <c r="C560" s="58" t="s">
        <v>1846</v>
      </c>
      <c r="D560" s="60">
        <v>11101</v>
      </c>
      <c r="E560" s="55" t="s">
        <v>4471</v>
      </c>
      <c r="F560" s="56" t="s">
        <v>1847</v>
      </c>
      <c r="G560" s="56" t="s">
        <v>4472</v>
      </c>
      <c r="H560" s="59" t="s">
        <v>25</v>
      </c>
      <c r="I560" s="57">
        <v>1</v>
      </c>
      <c r="J560" s="57">
        <v>1</v>
      </c>
      <c r="K560" s="141"/>
      <c r="L560" s="141">
        <f t="shared" si="83"/>
        <v>0</v>
      </c>
      <c r="M560" s="65" t="s">
        <v>1133</v>
      </c>
      <c r="N560" s="66" t="s">
        <v>1165</v>
      </c>
      <c r="O560" s="69">
        <v>1</v>
      </c>
      <c r="P560" s="168">
        <f t="shared" si="84"/>
        <v>0</v>
      </c>
      <c r="Q560" s="68" t="s">
        <v>1165</v>
      </c>
      <c r="R560" s="68">
        <v>1</v>
      </c>
      <c r="S560" s="141">
        <f t="shared" si="85"/>
        <v>0</v>
      </c>
      <c r="T560" s="185" t="str">
        <f t="shared" si="86"/>
        <v>单通30mm常规螺纹安全试剂瓶盖配硬管：货号（11101）：ONTRC30H，单通，30mm，常规螺纹，安全试剂瓶盖配硬管，1套/袋；0元/套</v>
      </c>
      <c r="U560" s="202"/>
      <c r="V560" s="203"/>
      <c r="W560" s="203"/>
      <c r="X560" s="204"/>
      <c r="Y560" s="173"/>
      <c r="Z560" s="73" t="s">
        <v>4473</v>
      </c>
      <c r="AA560" s="141" t="s">
        <v>4588</v>
      </c>
      <c r="AB560" s="141" t="s">
        <v>4592</v>
      </c>
      <c r="AC560" s="141" t="s">
        <v>4589</v>
      </c>
      <c r="AD560" s="186" t="s">
        <v>4597</v>
      </c>
      <c r="AE560" s="186" t="s">
        <v>4594</v>
      </c>
      <c r="AF560" s="186" t="s">
        <v>4595</v>
      </c>
      <c r="AG560" s="186" t="s">
        <v>4596</v>
      </c>
    </row>
    <row r="561" spans="1:33" ht="30" hidden="1" customHeight="1">
      <c r="A561" s="231"/>
      <c r="B561" s="234"/>
      <c r="C561" s="58" t="s">
        <v>1848</v>
      </c>
      <c r="D561" s="60">
        <v>11102</v>
      </c>
      <c r="E561" s="55" t="s">
        <v>1849</v>
      </c>
      <c r="F561" s="56" t="s">
        <v>1850</v>
      </c>
      <c r="G561" s="56" t="s">
        <v>1841</v>
      </c>
      <c r="H561" s="59" t="s">
        <v>25</v>
      </c>
      <c r="I561" s="57">
        <v>1</v>
      </c>
      <c r="J561" s="57">
        <v>1</v>
      </c>
      <c r="K561" s="141"/>
      <c r="L561" s="141">
        <f t="shared" si="83"/>
        <v>0</v>
      </c>
      <c r="M561" s="65" t="s">
        <v>1133</v>
      </c>
      <c r="N561" s="66" t="s">
        <v>1165</v>
      </c>
      <c r="O561" s="69">
        <v>1</v>
      </c>
      <c r="P561" s="168">
        <f t="shared" si="84"/>
        <v>0</v>
      </c>
      <c r="Q561" s="68" t="s">
        <v>1165</v>
      </c>
      <c r="R561" s="68">
        <v>1</v>
      </c>
      <c r="S561" s="141">
        <f t="shared" si="85"/>
        <v>0</v>
      </c>
      <c r="T561" s="185" t="str">
        <f t="shared" si="86"/>
        <v>单通45mm常规螺纹安全试剂瓶盖配硬管：货号（11102）：ONTRC45H，单通，45mm，常规螺纹，安全试剂瓶盖配硬管，1套/袋；0元/套</v>
      </c>
      <c r="U561" s="222"/>
      <c r="V561" s="223"/>
      <c r="W561" s="223"/>
      <c r="X561" s="224"/>
      <c r="Y561" s="163"/>
      <c r="Z561" s="73" t="s">
        <v>1851</v>
      </c>
      <c r="AA561" s="141" t="s">
        <v>4588</v>
      </c>
      <c r="AB561" s="141" t="s">
        <v>4592</v>
      </c>
      <c r="AC561" s="141" t="s">
        <v>4589</v>
      </c>
      <c r="AD561" s="186" t="s">
        <v>4597</v>
      </c>
      <c r="AE561" s="186" t="s">
        <v>4594</v>
      </c>
      <c r="AF561" s="186" t="s">
        <v>4595</v>
      </c>
      <c r="AG561" s="186" t="s">
        <v>4596</v>
      </c>
    </row>
    <row r="562" spans="1:33" ht="30" hidden="1" customHeight="1">
      <c r="A562" s="231"/>
      <c r="B562" s="234"/>
      <c r="C562" s="58" t="s">
        <v>1852</v>
      </c>
      <c r="D562" s="60">
        <v>11103</v>
      </c>
      <c r="E562" s="55" t="s">
        <v>1853</v>
      </c>
      <c r="F562" s="56" t="s">
        <v>1854</v>
      </c>
      <c r="G562" s="56" t="s">
        <v>1841</v>
      </c>
      <c r="H562" s="59" t="s">
        <v>25</v>
      </c>
      <c r="I562" s="57">
        <v>1</v>
      </c>
      <c r="J562" s="57">
        <v>1</v>
      </c>
      <c r="K562" s="141"/>
      <c r="L562" s="141">
        <f t="shared" si="83"/>
        <v>0</v>
      </c>
      <c r="M562" s="65" t="s">
        <v>1133</v>
      </c>
      <c r="N562" s="66" t="s">
        <v>1165</v>
      </c>
      <c r="O562" s="69">
        <v>1</v>
      </c>
      <c r="P562" s="168">
        <f t="shared" si="84"/>
        <v>0</v>
      </c>
      <c r="Q562" s="68" t="s">
        <v>1165</v>
      </c>
      <c r="R562" s="68">
        <v>1</v>
      </c>
      <c r="S562" s="141">
        <f t="shared" si="85"/>
        <v>0</v>
      </c>
      <c r="T562" s="185" t="str">
        <f t="shared" si="86"/>
        <v>单通80mm常规螺纹安全试剂瓶盖配硬管：货号（11103）：ONTRC80H，单通，80mm，常规螺纹，安全试剂瓶盖配硬管，1套/袋；0元/套</v>
      </c>
      <c r="U562" s="225"/>
      <c r="V562" s="226"/>
      <c r="W562" s="226"/>
      <c r="X562" s="227"/>
      <c r="Y562" s="174"/>
      <c r="Z562" s="73" t="s">
        <v>1855</v>
      </c>
      <c r="AA562" s="141" t="s">
        <v>4588</v>
      </c>
      <c r="AB562" s="141" t="s">
        <v>4592</v>
      </c>
      <c r="AC562" s="141" t="s">
        <v>4589</v>
      </c>
      <c r="AD562" s="186" t="s">
        <v>4597</v>
      </c>
      <c r="AE562" s="186" t="s">
        <v>4594</v>
      </c>
      <c r="AF562" s="186" t="s">
        <v>4595</v>
      </c>
      <c r="AG562" s="186" t="s">
        <v>4596</v>
      </c>
    </row>
    <row r="563" spans="1:33" ht="30" hidden="1" customHeight="1">
      <c r="A563" s="231"/>
      <c r="B563" s="234"/>
      <c r="C563" s="58" t="s">
        <v>1856</v>
      </c>
      <c r="D563" s="60">
        <v>11104</v>
      </c>
      <c r="E563" s="55" t="s">
        <v>1857</v>
      </c>
      <c r="F563" s="56" t="s">
        <v>1858</v>
      </c>
      <c r="G563" s="56" t="s">
        <v>1841</v>
      </c>
      <c r="H563" s="59" t="s">
        <v>25</v>
      </c>
      <c r="I563" s="57">
        <v>1</v>
      </c>
      <c r="J563" s="57">
        <v>1</v>
      </c>
      <c r="K563" s="141"/>
      <c r="L563" s="141">
        <f t="shared" si="83"/>
        <v>0</v>
      </c>
      <c r="M563" s="65" t="s">
        <v>1133</v>
      </c>
      <c r="N563" s="66" t="s">
        <v>1165</v>
      </c>
      <c r="O563" s="69">
        <v>1</v>
      </c>
      <c r="P563" s="168">
        <f t="shared" si="84"/>
        <v>0</v>
      </c>
      <c r="Q563" s="68" t="s">
        <v>1165</v>
      </c>
      <c r="R563" s="68">
        <v>1</v>
      </c>
      <c r="S563" s="141">
        <f t="shared" si="85"/>
        <v>0</v>
      </c>
      <c r="T563" s="185" t="str">
        <f t="shared" si="86"/>
        <v>单通30mm常规螺纹安全试剂瓶盖配软管：货号（11104）：ONTRC30S，单通，30mm，常规螺纹，安全试剂瓶盖配软管，1套/袋；0元/套</v>
      </c>
      <c r="U563" s="202"/>
      <c r="V563" s="203"/>
      <c r="W563" s="203"/>
      <c r="X563" s="204"/>
      <c r="Y563" s="173"/>
      <c r="Z563" s="73" t="s">
        <v>1859</v>
      </c>
      <c r="AA563" s="141" t="s">
        <v>4588</v>
      </c>
      <c r="AB563" s="141" t="s">
        <v>4592</v>
      </c>
      <c r="AC563" s="141" t="s">
        <v>4589</v>
      </c>
      <c r="AD563" s="186" t="s">
        <v>4597</v>
      </c>
      <c r="AE563" s="186" t="s">
        <v>4594</v>
      </c>
      <c r="AF563" s="186" t="s">
        <v>4595</v>
      </c>
      <c r="AG563" s="186" t="s">
        <v>4596</v>
      </c>
    </row>
    <row r="564" spans="1:33" ht="30" hidden="1" customHeight="1">
      <c r="A564" s="231"/>
      <c r="B564" s="234"/>
      <c r="C564" s="58" t="s">
        <v>1860</v>
      </c>
      <c r="D564" s="60">
        <v>11105</v>
      </c>
      <c r="E564" s="55" t="s">
        <v>1861</v>
      </c>
      <c r="F564" s="56" t="s">
        <v>1862</v>
      </c>
      <c r="G564" s="56" t="s">
        <v>1841</v>
      </c>
      <c r="H564" s="59" t="s">
        <v>25</v>
      </c>
      <c r="I564" s="57">
        <v>1</v>
      </c>
      <c r="J564" s="57">
        <v>1</v>
      </c>
      <c r="K564" s="141"/>
      <c r="L564" s="141">
        <f t="shared" si="83"/>
        <v>0</v>
      </c>
      <c r="M564" s="65" t="s">
        <v>1133</v>
      </c>
      <c r="N564" s="66" t="s">
        <v>1165</v>
      </c>
      <c r="O564" s="69">
        <v>1</v>
      </c>
      <c r="P564" s="168">
        <f t="shared" si="84"/>
        <v>0</v>
      </c>
      <c r="Q564" s="68" t="s">
        <v>1165</v>
      </c>
      <c r="R564" s="68">
        <v>1</v>
      </c>
      <c r="S564" s="141">
        <f t="shared" si="85"/>
        <v>0</v>
      </c>
      <c r="T564" s="185" t="str">
        <f t="shared" si="86"/>
        <v>单通45mm常规螺纹安全试剂瓶盖配软管：货号（11105）：ONTRC45S，单通，45mm，常规螺纹，安全试剂瓶盖配软管，1套/袋；0元/套</v>
      </c>
      <c r="U564" s="222"/>
      <c r="V564" s="223"/>
      <c r="W564" s="223"/>
      <c r="X564" s="224"/>
      <c r="Y564" s="163"/>
      <c r="Z564" s="73" t="s">
        <v>1863</v>
      </c>
      <c r="AA564" s="141" t="s">
        <v>4588</v>
      </c>
      <c r="AB564" s="141" t="s">
        <v>4592</v>
      </c>
      <c r="AC564" s="141" t="s">
        <v>4589</v>
      </c>
      <c r="AD564" s="186" t="s">
        <v>4597</v>
      </c>
      <c r="AE564" s="186" t="s">
        <v>4594</v>
      </c>
      <c r="AF564" s="186" t="s">
        <v>4595</v>
      </c>
      <c r="AG564" s="186" t="s">
        <v>4596</v>
      </c>
    </row>
    <row r="565" spans="1:33" ht="30" hidden="1" customHeight="1">
      <c r="A565" s="231"/>
      <c r="B565" s="234"/>
      <c r="C565" s="58" t="s">
        <v>1864</v>
      </c>
      <c r="D565" s="60">
        <v>11106</v>
      </c>
      <c r="E565" s="55" t="s">
        <v>1865</v>
      </c>
      <c r="F565" s="56" t="s">
        <v>1866</v>
      </c>
      <c r="G565" s="56" t="s">
        <v>1841</v>
      </c>
      <c r="H565" s="59" t="s">
        <v>25</v>
      </c>
      <c r="I565" s="57">
        <v>1</v>
      </c>
      <c r="J565" s="57">
        <v>1</v>
      </c>
      <c r="K565" s="141"/>
      <c r="L565" s="141">
        <f t="shared" si="83"/>
        <v>0</v>
      </c>
      <c r="M565" s="65" t="s">
        <v>1133</v>
      </c>
      <c r="N565" s="66" t="s">
        <v>1165</v>
      </c>
      <c r="O565" s="69">
        <v>1</v>
      </c>
      <c r="P565" s="168">
        <f t="shared" si="84"/>
        <v>0</v>
      </c>
      <c r="Q565" s="68" t="s">
        <v>1165</v>
      </c>
      <c r="R565" s="68">
        <v>1</v>
      </c>
      <c r="S565" s="141">
        <f t="shared" si="85"/>
        <v>0</v>
      </c>
      <c r="T565" s="185" t="str">
        <f t="shared" si="86"/>
        <v>单通80mm常规螺纹安全试剂瓶盖配软管：货号（11106）：ONTRC80S，单通，80mm，常规螺纹，安全试剂瓶盖配软管，1套/袋；0元/套</v>
      </c>
      <c r="U565" s="225"/>
      <c r="V565" s="226"/>
      <c r="W565" s="226"/>
      <c r="X565" s="227"/>
      <c r="Y565" s="174"/>
      <c r="Z565" s="73" t="s">
        <v>1867</v>
      </c>
      <c r="AA565" s="141" t="s">
        <v>4588</v>
      </c>
      <c r="AB565" s="141" t="s">
        <v>4592</v>
      </c>
      <c r="AC565" s="141" t="s">
        <v>4589</v>
      </c>
      <c r="AD565" s="186" t="s">
        <v>4597</v>
      </c>
      <c r="AE565" s="186" t="s">
        <v>4594</v>
      </c>
      <c r="AF565" s="186" t="s">
        <v>4595</v>
      </c>
      <c r="AG565" s="186" t="s">
        <v>4596</v>
      </c>
    </row>
    <row r="566" spans="1:33" ht="30" hidden="1" customHeight="1">
      <c r="A566" s="231"/>
      <c r="B566" s="234"/>
      <c r="C566" s="58" t="s">
        <v>1868</v>
      </c>
      <c r="D566" s="60">
        <v>11107</v>
      </c>
      <c r="E566" s="55" t="s">
        <v>1869</v>
      </c>
      <c r="F566" s="56" t="s">
        <v>1870</v>
      </c>
      <c r="G566" s="56" t="s">
        <v>1841</v>
      </c>
      <c r="H566" s="59" t="s">
        <v>25</v>
      </c>
      <c r="I566" s="57">
        <v>1</v>
      </c>
      <c r="J566" s="57">
        <v>1</v>
      </c>
      <c r="K566" s="141"/>
      <c r="L566" s="141">
        <f t="shared" si="83"/>
        <v>0</v>
      </c>
      <c r="M566" s="65" t="s">
        <v>1133</v>
      </c>
      <c r="N566" s="66" t="s">
        <v>1165</v>
      </c>
      <c r="O566" s="69">
        <v>1</v>
      </c>
      <c r="P566" s="168">
        <f t="shared" si="84"/>
        <v>0</v>
      </c>
      <c r="Q566" s="68" t="s">
        <v>1165</v>
      </c>
      <c r="R566" s="68">
        <v>1</v>
      </c>
      <c r="S566" s="141">
        <f t="shared" si="85"/>
        <v>0</v>
      </c>
      <c r="T566" s="185" t="str">
        <f t="shared" si="86"/>
        <v>单通30mm特殊螺纹安全试剂瓶盖配硬管：货号（11107）：OSSRC30H，单通，30mm，特殊螺纹，安全试剂瓶盖配硬管，1套/袋；0元/套</v>
      </c>
      <c r="U566" s="202"/>
      <c r="V566" s="203"/>
      <c r="W566" s="203"/>
      <c r="X566" s="204"/>
      <c r="Y566" s="173"/>
      <c r="Z566" s="73" t="s">
        <v>1871</v>
      </c>
      <c r="AA566" s="141" t="s">
        <v>4588</v>
      </c>
      <c r="AB566" s="141" t="s">
        <v>4592</v>
      </c>
      <c r="AC566" s="141" t="s">
        <v>4589</v>
      </c>
      <c r="AD566" s="186" t="s">
        <v>4597</v>
      </c>
      <c r="AE566" s="186" t="s">
        <v>4594</v>
      </c>
      <c r="AF566" s="186" t="s">
        <v>4595</v>
      </c>
      <c r="AG566" s="186" t="s">
        <v>4596</v>
      </c>
    </row>
    <row r="567" spans="1:33" ht="30" hidden="1" customHeight="1">
      <c r="A567" s="231"/>
      <c r="B567" s="234"/>
      <c r="C567" s="58" t="s">
        <v>1872</v>
      </c>
      <c r="D567" s="60">
        <v>11108</v>
      </c>
      <c r="E567" s="55" t="s">
        <v>1873</v>
      </c>
      <c r="F567" s="56" t="s">
        <v>1874</v>
      </c>
      <c r="G567" s="56" t="s">
        <v>1841</v>
      </c>
      <c r="H567" s="59" t="s">
        <v>25</v>
      </c>
      <c r="I567" s="57">
        <v>1</v>
      </c>
      <c r="J567" s="57">
        <v>1</v>
      </c>
      <c r="K567" s="141"/>
      <c r="L567" s="141">
        <f t="shared" si="83"/>
        <v>0</v>
      </c>
      <c r="M567" s="65" t="s">
        <v>1133</v>
      </c>
      <c r="N567" s="66" t="s">
        <v>1165</v>
      </c>
      <c r="O567" s="69">
        <v>1</v>
      </c>
      <c r="P567" s="168">
        <f t="shared" si="84"/>
        <v>0</v>
      </c>
      <c r="Q567" s="68" t="s">
        <v>1165</v>
      </c>
      <c r="R567" s="68">
        <v>1</v>
      </c>
      <c r="S567" s="141">
        <f t="shared" si="85"/>
        <v>0</v>
      </c>
      <c r="T567" s="185" t="str">
        <f t="shared" si="86"/>
        <v>单通45mm特殊螺纹安全试剂瓶盖配硬管：货号（11108）：OSSRC45H，单通，45mm，特殊螺纹，安全试剂瓶盖配硬管，1套/袋；0元/套</v>
      </c>
      <c r="U567" s="222"/>
      <c r="V567" s="223"/>
      <c r="W567" s="223"/>
      <c r="X567" s="224"/>
      <c r="Y567" s="163"/>
      <c r="Z567" s="73" t="s">
        <v>1875</v>
      </c>
      <c r="AA567" s="141" t="s">
        <v>4588</v>
      </c>
      <c r="AB567" s="141" t="s">
        <v>4592</v>
      </c>
      <c r="AC567" s="141" t="s">
        <v>4589</v>
      </c>
      <c r="AD567" s="186" t="s">
        <v>4597</v>
      </c>
      <c r="AE567" s="186" t="s">
        <v>4594</v>
      </c>
      <c r="AF567" s="186" t="s">
        <v>4595</v>
      </c>
      <c r="AG567" s="186" t="s">
        <v>4596</v>
      </c>
    </row>
    <row r="568" spans="1:33" ht="30" hidden="1" customHeight="1">
      <c r="A568" s="231"/>
      <c r="B568" s="234"/>
      <c r="C568" s="58" t="s">
        <v>1876</v>
      </c>
      <c r="D568" s="60">
        <v>11109</v>
      </c>
      <c r="E568" s="55" t="s">
        <v>1877</v>
      </c>
      <c r="F568" s="56" t="s">
        <v>1878</v>
      </c>
      <c r="G568" s="56" t="s">
        <v>1841</v>
      </c>
      <c r="H568" s="59" t="s">
        <v>25</v>
      </c>
      <c r="I568" s="57">
        <v>1</v>
      </c>
      <c r="J568" s="57">
        <v>1</v>
      </c>
      <c r="K568" s="141"/>
      <c r="L568" s="141">
        <f t="shared" si="83"/>
        <v>0</v>
      </c>
      <c r="M568" s="65" t="s">
        <v>1133</v>
      </c>
      <c r="N568" s="66" t="s">
        <v>1165</v>
      </c>
      <c r="O568" s="69">
        <v>1</v>
      </c>
      <c r="P568" s="168">
        <f t="shared" si="84"/>
        <v>0</v>
      </c>
      <c r="Q568" s="68" t="s">
        <v>1165</v>
      </c>
      <c r="R568" s="68">
        <v>1</v>
      </c>
      <c r="S568" s="141">
        <f t="shared" si="85"/>
        <v>0</v>
      </c>
      <c r="T568" s="185" t="str">
        <f t="shared" si="86"/>
        <v>单通80mm特殊螺纹安全试剂瓶盖配硬管：货号（11109）：OSSRC80H，单通，80mm，特殊螺纹，安全试剂瓶盖配硬管，1套/袋；0元/套</v>
      </c>
      <c r="U568" s="225"/>
      <c r="V568" s="226"/>
      <c r="W568" s="226"/>
      <c r="X568" s="227"/>
      <c r="Y568" s="174"/>
      <c r="Z568" s="73" t="s">
        <v>1879</v>
      </c>
      <c r="AA568" s="141" t="s">
        <v>4588</v>
      </c>
      <c r="AB568" s="141" t="s">
        <v>4592</v>
      </c>
      <c r="AC568" s="141" t="s">
        <v>4589</v>
      </c>
      <c r="AD568" s="186" t="s">
        <v>4597</v>
      </c>
      <c r="AE568" s="186" t="s">
        <v>4594</v>
      </c>
      <c r="AF568" s="186" t="s">
        <v>4595</v>
      </c>
      <c r="AG568" s="186" t="s">
        <v>4596</v>
      </c>
    </row>
    <row r="569" spans="1:33" ht="30" hidden="1" customHeight="1">
      <c r="A569" s="231"/>
      <c r="B569" s="234"/>
      <c r="C569" s="58" t="s">
        <v>1880</v>
      </c>
      <c r="D569" s="60">
        <v>11110</v>
      </c>
      <c r="E569" s="55" t="s">
        <v>1881</v>
      </c>
      <c r="F569" s="56" t="s">
        <v>1882</v>
      </c>
      <c r="G569" s="56" t="s">
        <v>1841</v>
      </c>
      <c r="H569" s="59" t="s">
        <v>25</v>
      </c>
      <c r="I569" s="57">
        <v>1</v>
      </c>
      <c r="J569" s="57">
        <v>1</v>
      </c>
      <c r="K569" s="141"/>
      <c r="L569" s="141">
        <f t="shared" si="83"/>
        <v>0</v>
      </c>
      <c r="M569" s="65" t="s">
        <v>1133</v>
      </c>
      <c r="N569" s="66" t="s">
        <v>1165</v>
      </c>
      <c r="O569" s="69">
        <v>1</v>
      </c>
      <c r="P569" s="168">
        <f t="shared" si="84"/>
        <v>0</v>
      </c>
      <c r="Q569" s="68" t="s">
        <v>1165</v>
      </c>
      <c r="R569" s="68">
        <v>1</v>
      </c>
      <c r="S569" s="141">
        <f t="shared" si="85"/>
        <v>0</v>
      </c>
      <c r="T569" s="185" t="str">
        <f t="shared" si="86"/>
        <v>单通30mm特殊螺纹安全试剂瓶盖配软管：货号（11110）：OSSRC30S，单通，30mm，特殊螺纹，安全试剂瓶盖配软管，1套/袋；0元/套</v>
      </c>
      <c r="U569" s="202"/>
      <c r="V569" s="203"/>
      <c r="W569" s="203"/>
      <c r="X569" s="204"/>
      <c r="Y569" s="173"/>
      <c r="Z569" s="73" t="s">
        <v>1883</v>
      </c>
      <c r="AA569" s="141" t="s">
        <v>4588</v>
      </c>
      <c r="AB569" s="141" t="s">
        <v>4592</v>
      </c>
      <c r="AC569" s="141" t="s">
        <v>4589</v>
      </c>
      <c r="AD569" s="186" t="s">
        <v>4597</v>
      </c>
      <c r="AE569" s="186" t="s">
        <v>4594</v>
      </c>
      <c r="AF569" s="186" t="s">
        <v>4595</v>
      </c>
      <c r="AG569" s="186" t="s">
        <v>4596</v>
      </c>
    </row>
    <row r="570" spans="1:33" ht="30" hidden="1" customHeight="1">
      <c r="A570" s="231"/>
      <c r="B570" s="234"/>
      <c r="C570" s="58" t="s">
        <v>1884</v>
      </c>
      <c r="D570" s="60">
        <v>11111</v>
      </c>
      <c r="E570" s="55" t="s">
        <v>1885</v>
      </c>
      <c r="F570" s="56" t="s">
        <v>1886</v>
      </c>
      <c r="G570" s="56" t="s">
        <v>1841</v>
      </c>
      <c r="H570" s="59" t="s">
        <v>25</v>
      </c>
      <c r="I570" s="57">
        <v>1</v>
      </c>
      <c r="J570" s="57">
        <v>1</v>
      </c>
      <c r="K570" s="141"/>
      <c r="L570" s="141">
        <f t="shared" si="83"/>
        <v>0</v>
      </c>
      <c r="M570" s="65" t="s">
        <v>1133</v>
      </c>
      <c r="N570" s="66" t="s">
        <v>1165</v>
      </c>
      <c r="O570" s="69">
        <v>1</v>
      </c>
      <c r="P570" s="168">
        <f t="shared" si="84"/>
        <v>0</v>
      </c>
      <c r="Q570" s="68" t="s">
        <v>1165</v>
      </c>
      <c r="R570" s="68">
        <v>1</v>
      </c>
      <c r="S570" s="141">
        <f t="shared" si="85"/>
        <v>0</v>
      </c>
      <c r="T570" s="185" t="str">
        <f t="shared" si="86"/>
        <v>单通45mm特殊螺纹安全试剂瓶盖配软管：货号（11111）：OSSRC45S，单通，45mm，特殊螺纹，安全试剂瓶盖配软管，1套/袋；0元/套</v>
      </c>
      <c r="U570" s="222"/>
      <c r="V570" s="223"/>
      <c r="W570" s="223"/>
      <c r="X570" s="224"/>
      <c r="Y570" s="163"/>
      <c r="Z570" s="73" t="s">
        <v>1887</v>
      </c>
      <c r="AA570" s="141" t="s">
        <v>4588</v>
      </c>
      <c r="AB570" s="141" t="s">
        <v>4592</v>
      </c>
      <c r="AC570" s="141" t="s">
        <v>4589</v>
      </c>
      <c r="AD570" s="186" t="s">
        <v>4597</v>
      </c>
      <c r="AE570" s="186" t="s">
        <v>4594</v>
      </c>
      <c r="AF570" s="186" t="s">
        <v>4595</v>
      </c>
      <c r="AG570" s="186" t="s">
        <v>4596</v>
      </c>
    </row>
    <row r="571" spans="1:33" ht="30" hidden="1" customHeight="1">
      <c r="A571" s="231"/>
      <c r="B571" s="235"/>
      <c r="C571" s="58" t="s">
        <v>1888</v>
      </c>
      <c r="D571" s="60">
        <v>11112</v>
      </c>
      <c r="E571" s="55" t="s">
        <v>1889</v>
      </c>
      <c r="F571" s="56" t="s">
        <v>1890</v>
      </c>
      <c r="G571" s="56" t="s">
        <v>1841</v>
      </c>
      <c r="H571" s="59" t="s">
        <v>25</v>
      </c>
      <c r="I571" s="57">
        <v>1</v>
      </c>
      <c r="J571" s="57">
        <v>1</v>
      </c>
      <c r="K571" s="141"/>
      <c r="L571" s="141">
        <f t="shared" si="83"/>
        <v>0</v>
      </c>
      <c r="M571" s="65" t="s">
        <v>1133</v>
      </c>
      <c r="N571" s="66" t="s">
        <v>1165</v>
      </c>
      <c r="O571" s="69">
        <v>1</v>
      </c>
      <c r="P571" s="168">
        <f t="shared" si="84"/>
        <v>0</v>
      </c>
      <c r="Q571" s="68" t="s">
        <v>1165</v>
      </c>
      <c r="R571" s="68">
        <v>1</v>
      </c>
      <c r="S571" s="141">
        <f t="shared" si="85"/>
        <v>0</v>
      </c>
      <c r="T571" s="185" t="str">
        <f t="shared" si="86"/>
        <v>单通80mm特殊螺纹安全试剂瓶盖配软管：货号（11112）：OSSRC80S，单通，80mm，特殊螺纹，安全试剂瓶盖配软管，1套/袋；0元/套</v>
      </c>
      <c r="U571" s="225"/>
      <c r="V571" s="226"/>
      <c r="W571" s="226"/>
      <c r="X571" s="227"/>
      <c r="Y571" s="174"/>
      <c r="Z571" s="73" t="s">
        <v>1891</v>
      </c>
      <c r="AA571" s="141" t="s">
        <v>4588</v>
      </c>
      <c r="AB571" s="141" t="s">
        <v>4592</v>
      </c>
      <c r="AC571" s="141" t="s">
        <v>4589</v>
      </c>
      <c r="AD571" s="186" t="s">
        <v>4597</v>
      </c>
      <c r="AE571" s="186" t="s">
        <v>4594</v>
      </c>
      <c r="AF571" s="186" t="s">
        <v>4595</v>
      </c>
      <c r="AG571" s="186" t="s">
        <v>4596</v>
      </c>
    </row>
    <row r="572" spans="1:33" ht="30" hidden="1" customHeight="1">
      <c r="A572" s="231"/>
      <c r="B572" s="233" t="s">
        <v>1892</v>
      </c>
      <c r="C572" s="58" t="s">
        <v>1893</v>
      </c>
      <c r="D572" s="60">
        <v>11131</v>
      </c>
      <c r="E572" s="55" t="s">
        <v>1894</v>
      </c>
      <c r="F572" s="56" t="s">
        <v>1895</v>
      </c>
      <c r="G572" s="56" t="s">
        <v>1841</v>
      </c>
      <c r="H572" s="59" t="s">
        <v>25</v>
      </c>
      <c r="I572" s="57">
        <v>1</v>
      </c>
      <c r="J572" s="57">
        <v>1</v>
      </c>
      <c r="K572" s="141"/>
      <c r="L572" s="141">
        <f t="shared" si="83"/>
        <v>0</v>
      </c>
      <c r="M572" s="65" t="s">
        <v>1133</v>
      </c>
      <c r="N572" s="66" t="s">
        <v>1165</v>
      </c>
      <c r="O572" s="69">
        <v>1</v>
      </c>
      <c r="P572" s="168">
        <f t="shared" si="84"/>
        <v>0</v>
      </c>
      <c r="Q572" s="68" t="s">
        <v>1165</v>
      </c>
      <c r="R572" s="68">
        <v>1</v>
      </c>
      <c r="S572" s="141">
        <f t="shared" si="85"/>
        <v>0</v>
      </c>
      <c r="T572" s="185" t="str">
        <f t="shared" si="86"/>
        <v>两通30mm常规螺纹安全试剂瓶盖配硬管：货号（11131）：DNTRC30H，两通，30mm，常规螺纹，安全试剂瓶盖配硬管，1套/袋；0元/套</v>
      </c>
      <c r="U572" s="202"/>
      <c r="V572" s="203"/>
      <c r="W572" s="203"/>
      <c r="X572" s="204"/>
      <c r="Y572" s="173"/>
      <c r="Z572" s="73" t="s">
        <v>1896</v>
      </c>
      <c r="AA572" s="141" t="s">
        <v>4588</v>
      </c>
      <c r="AB572" s="141" t="s">
        <v>4592</v>
      </c>
      <c r="AC572" s="141" t="s">
        <v>4589</v>
      </c>
      <c r="AD572" s="186" t="s">
        <v>4597</v>
      </c>
      <c r="AE572" s="186" t="s">
        <v>4594</v>
      </c>
      <c r="AF572" s="186" t="s">
        <v>4595</v>
      </c>
      <c r="AG572" s="186" t="s">
        <v>4596</v>
      </c>
    </row>
    <row r="573" spans="1:33" ht="30" hidden="1" customHeight="1">
      <c r="A573" s="231"/>
      <c r="B573" s="234"/>
      <c r="C573" s="58" t="s">
        <v>1897</v>
      </c>
      <c r="D573" s="60">
        <v>11132</v>
      </c>
      <c r="E573" s="55" t="s">
        <v>1898</v>
      </c>
      <c r="F573" s="56" t="s">
        <v>1899</v>
      </c>
      <c r="G573" s="56" t="s">
        <v>1841</v>
      </c>
      <c r="H573" s="59" t="s">
        <v>25</v>
      </c>
      <c r="I573" s="57">
        <v>1</v>
      </c>
      <c r="J573" s="57">
        <v>1</v>
      </c>
      <c r="K573" s="141"/>
      <c r="L573" s="141">
        <f t="shared" si="83"/>
        <v>0</v>
      </c>
      <c r="M573" s="65" t="s">
        <v>1133</v>
      </c>
      <c r="N573" s="66" t="s">
        <v>1165</v>
      </c>
      <c r="O573" s="69">
        <v>1</v>
      </c>
      <c r="P573" s="168">
        <f t="shared" si="84"/>
        <v>0</v>
      </c>
      <c r="Q573" s="68" t="s">
        <v>1165</v>
      </c>
      <c r="R573" s="68">
        <v>1</v>
      </c>
      <c r="S573" s="141">
        <f t="shared" si="85"/>
        <v>0</v>
      </c>
      <c r="T573" s="185" t="str">
        <f t="shared" si="86"/>
        <v>两通45mm常规螺纹安全试剂瓶盖配硬管：货号（11132）：DNTRC45H，两通，45mm，常规螺纹，安全试剂瓶盖配硬管，1套/袋；0元/套</v>
      </c>
      <c r="U573" s="222"/>
      <c r="V573" s="223"/>
      <c r="W573" s="223"/>
      <c r="X573" s="224"/>
      <c r="Y573" s="163"/>
      <c r="Z573" s="73" t="s">
        <v>1900</v>
      </c>
      <c r="AA573" s="141" t="s">
        <v>4588</v>
      </c>
      <c r="AB573" s="141" t="s">
        <v>4592</v>
      </c>
      <c r="AC573" s="141" t="s">
        <v>4589</v>
      </c>
      <c r="AD573" s="186" t="s">
        <v>4597</v>
      </c>
      <c r="AE573" s="186" t="s">
        <v>4594</v>
      </c>
      <c r="AF573" s="186" t="s">
        <v>4595</v>
      </c>
      <c r="AG573" s="186" t="s">
        <v>4596</v>
      </c>
    </row>
    <row r="574" spans="1:33" ht="30" hidden="1" customHeight="1">
      <c r="A574" s="231"/>
      <c r="B574" s="234"/>
      <c r="C574" s="58" t="s">
        <v>1901</v>
      </c>
      <c r="D574" s="60">
        <v>11133</v>
      </c>
      <c r="E574" s="55" t="s">
        <v>1902</v>
      </c>
      <c r="F574" s="56" t="s">
        <v>1903</v>
      </c>
      <c r="G574" s="56" t="s">
        <v>1841</v>
      </c>
      <c r="H574" s="59" t="s">
        <v>25</v>
      </c>
      <c r="I574" s="57">
        <v>1</v>
      </c>
      <c r="J574" s="57">
        <v>1</v>
      </c>
      <c r="K574" s="141"/>
      <c r="L574" s="141">
        <f t="shared" si="83"/>
        <v>0</v>
      </c>
      <c r="M574" s="65" t="s">
        <v>1133</v>
      </c>
      <c r="N574" s="66" t="s">
        <v>1165</v>
      </c>
      <c r="O574" s="69">
        <v>1</v>
      </c>
      <c r="P574" s="168">
        <f t="shared" si="84"/>
        <v>0</v>
      </c>
      <c r="Q574" s="68" t="s">
        <v>1165</v>
      </c>
      <c r="R574" s="68">
        <v>1</v>
      </c>
      <c r="S574" s="141">
        <f t="shared" si="85"/>
        <v>0</v>
      </c>
      <c r="T574" s="185" t="str">
        <f t="shared" si="86"/>
        <v>两通80mm常规螺纹安全试剂瓶盖配硬管：货号（11133）：DNTRC80H，两通，80mm，常规螺纹，安全试剂瓶盖配硬管，1套/袋；0元/套</v>
      </c>
      <c r="U574" s="225"/>
      <c r="V574" s="226"/>
      <c r="W574" s="226"/>
      <c r="X574" s="227"/>
      <c r="Y574" s="174"/>
      <c r="Z574" s="73" t="s">
        <v>1904</v>
      </c>
      <c r="AA574" s="141" t="s">
        <v>4588</v>
      </c>
      <c r="AB574" s="141" t="s">
        <v>4592</v>
      </c>
      <c r="AC574" s="141" t="s">
        <v>4589</v>
      </c>
      <c r="AD574" s="186" t="s">
        <v>4597</v>
      </c>
      <c r="AE574" s="186" t="s">
        <v>4594</v>
      </c>
      <c r="AF574" s="186" t="s">
        <v>4595</v>
      </c>
      <c r="AG574" s="186" t="s">
        <v>4596</v>
      </c>
    </row>
    <row r="575" spans="1:33" ht="30" hidden="1" customHeight="1">
      <c r="A575" s="231"/>
      <c r="B575" s="234"/>
      <c r="C575" s="58" t="s">
        <v>1905</v>
      </c>
      <c r="D575" s="60">
        <v>11134</v>
      </c>
      <c r="E575" s="55" t="s">
        <v>1906</v>
      </c>
      <c r="F575" s="56" t="s">
        <v>1907</v>
      </c>
      <c r="G575" s="56" t="s">
        <v>1841</v>
      </c>
      <c r="H575" s="59" t="s">
        <v>25</v>
      </c>
      <c r="I575" s="57">
        <v>1</v>
      </c>
      <c r="J575" s="57">
        <v>1</v>
      </c>
      <c r="K575" s="141"/>
      <c r="L575" s="141">
        <f t="shared" si="83"/>
        <v>0</v>
      </c>
      <c r="M575" s="65" t="s">
        <v>1133</v>
      </c>
      <c r="N575" s="66" t="s">
        <v>1165</v>
      </c>
      <c r="O575" s="69">
        <v>1</v>
      </c>
      <c r="P575" s="168">
        <f t="shared" si="84"/>
        <v>0</v>
      </c>
      <c r="Q575" s="68" t="s">
        <v>1165</v>
      </c>
      <c r="R575" s="68">
        <v>1</v>
      </c>
      <c r="S575" s="141">
        <f t="shared" si="85"/>
        <v>0</v>
      </c>
      <c r="T575" s="185" t="str">
        <f t="shared" si="86"/>
        <v>两通30mm常规螺纹安全试剂瓶盖配软管：货号（11134）：DNTRC30S，两通，30mm，常规螺纹，安全试剂瓶盖配软管，1套/袋；0元/套</v>
      </c>
      <c r="U575" s="202"/>
      <c r="V575" s="203"/>
      <c r="W575" s="203"/>
      <c r="X575" s="204"/>
      <c r="Y575" s="173"/>
      <c r="Z575" s="73" t="s">
        <v>1908</v>
      </c>
      <c r="AA575" s="141" t="s">
        <v>4588</v>
      </c>
      <c r="AB575" s="141" t="s">
        <v>4592</v>
      </c>
      <c r="AC575" s="141" t="s">
        <v>4589</v>
      </c>
      <c r="AD575" s="186" t="s">
        <v>4597</v>
      </c>
      <c r="AE575" s="186" t="s">
        <v>4594</v>
      </c>
      <c r="AF575" s="186" t="s">
        <v>4595</v>
      </c>
      <c r="AG575" s="186" t="s">
        <v>4596</v>
      </c>
    </row>
    <row r="576" spans="1:33" ht="30" hidden="1" customHeight="1">
      <c r="A576" s="231"/>
      <c r="B576" s="234"/>
      <c r="C576" s="58" t="s">
        <v>1909</v>
      </c>
      <c r="D576" s="60">
        <v>11135</v>
      </c>
      <c r="E576" s="55" t="s">
        <v>1910</v>
      </c>
      <c r="F576" s="56" t="s">
        <v>1911</v>
      </c>
      <c r="G576" s="56" t="s">
        <v>1841</v>
      </c>
      <c r="H576" s="59" t="s">
        <v>25</v>
      </c>
      <c r="I576" s="57">
        <v>1</v>
      </c>
      <c r="J576" s="57">
        <v>1</v>
      </c>
      <c r="K576" s="141"/>
      <c r="L576" s="141">
        <f t="shared" si="83"/>
        <v>0</v>
      </c>
      <c r="M576" s="65" t="s">
        <v>1133</v>
      </c>
      <c r="N576" s="66" t="s">
        <v>1165</v>
      </c>
      <c r="O576" s="69">
        <v>1</v>
      </c>
      <c r="P576" s="168">
        <f t="shared" si="84"/>
        <v>0</v>
      </c>
      <c r="Q576" s="68" t="s">
        <v>1165</v>
      </c>
      <c r="R576" s="68">
        <v>1</v>
      </c>
      <c r="S576" s="141">
        <f t="shared" si="85"/>
        <v>0</v>
      </c>
      <c r="T576" s="185" t="str">
        <f t="shared" si="86"/>
        <v>两通45mm常规螺纹安全试剂瓶盖配软管：货号（11135）：DNTRC45S，两通，45mm，常规螺纹，安全试剂瓶盖配软管，1套/袋；0元/套</v>
      </c>
      <c r="U576" s="222"/>
      <c r="V576" s="223"/>
      <c r="W576" s="223"/>
      <c r="X576" s="224"/>
      <c r="Y576" s="163"/>
      <c r="Z576" s="73" t="s">
        <v>1912</v>
      </c>
      <c r="AA576" s="141" t="s">
        <v>4588</v>
      </c>
      <c r="AB576" s="141" t="s">
        <v>4592</v>
      </c>
      <c r="AC576" s="141" t="s">
        <v>4589</v>
      </c>
      <c r="AD576" s="186" t="s">
        <v>4597</v>
      </c>
      <c r="AE576" s="186" t="s">
        <v>4594</v>
      </c>
      <c r="AF576" s="186" t="s">
        <v>4595</v>
      </c>
      <c r="AG576" s="186" t="s">
        <v>4596</v>
      </c>
    </row>
    <row r="577" spans="1:33" ht="30" hidden="1" customHeight="1">
      <c r="A577" s="231"/>
      <c r="B577" s="234"/>
      <c r="C577" s="58" t="s">
        <v>1913</v>
      </c>
      <c r="D577" s="60">
        <v>11136</v>
      </c>
      <c r="E577" s="55" t="s">
        <v>1914</v>
      </c>
      <c r="F577" s="56" t="s">
        <v>1915</v>
      </c>
      <c r="G577" s="56" t="s">
        <v>1841</v>
      </c>
      <c r="H577" s="59" t="s">
        <v>25</v>
      </c>
      <c r="I577" s="57">
        <v>1</v>
      </c>
      <c r="J577" s="57">
        <v>1</v>
      </c>
      <c r="K577" s="141"/>
      <c r="L577" s="141">
        <f t="shared" si="83"/>
        <v>0</v>
      </c>
      <c r="M577" s="65" t="s">
        <v>1133</v>
      </c>
      <c r="N577" s="66" t="s">
        <v>1165</v>
      </c>
      <c r="O577" s="69">
        <v>1</v>
      </c>
      <c r="P577" s="168">
        <f t="shared" si="84"/>
        <v>0</v>
      </c>
      <c r="Q577" s="68" t="s">
        <v>1165</v>
      </c>
      <c r="R577" s="68">
        <v>1</v>
      </c>
      <c r="S577" s="141">
        <f t="shared" si="85"/>
        <v>0</v>
      </c>
      <c r="T577" s="185" t="str">
        <f t="shared" si="86"/>
        <v>两通80mm常规螺纹安全试剂瓶盖配软管：货号（11136）：DNTRC80S，两通，80mm，常规螺纹，安全试剂瓶盖配软管，1套/袋；0元/套</v>
      </c>
      <c r="U577" s="225"/>
      <c r="V577" s="226"/>
      <c r="W577" s="226"/>
      <c r="X577" s="227"/>
      <c r="Y577" s="174"/>
      <c r="Z577" s="73" t="s">
        <v>1916</v>
      </c>
      <c r="AA577" s="141" t="s">
        <v>4588</v>
      </c>
      <c r="AB577" s="141" t="s">
        <v>4592</v>
      </c>
      <c r="AC577" s="141" t="s">
        <v>4589</v>
      </c>
      <c r="AD577" s="186" t="s">
        <v>4597</v>
      </c>
      <c r="AE577" s="186" t="s">
        <v>4594</v>
      </c>
      <c r="AF577" s="186" t="s">
        <v>4595</v>
      </c>
      <c r="AG577" s="186" t="s">
        <v>4596</v>
      </c>
    </row>
    <row r="578" spans="1:33" ht="30" hidden="1" customHeight="1">
      <c r="A578" s="231"/>
      <c r="B578" s="234"/>
      <c r="C578" s="58" t="s">
        <v>1917</v>
      </c>
      <c r="D578" s="60">
        <v>11137</v>
      </c>
      <c r="E578" s="55" t="s">
        <v>1918</v>
      </c>
      <c r="F578" s="56" t="s">
        <v>1919</v>
      </c>
      <c r="G578" s="56" t="s">
        <v>1841</v>
      </c>
      <c r="H578" s="59" t="s">
        <v>25</v>
      </c>
      <c r="I578" s="57">
        <v>1</v>
      </c>
      <c r="J578" s="57">
        <v>1</v>
      </c>
      <c r="K578" s="141"/>
      <c r="L578" s="141">
        <f t="shared" si="83"/>
        <v>0</v>
      </c>
      <c r="M578" s="65" t="s">
        <v>1133</v>
      </c>
      <c r="N578" s="66" t="s">
        <v>1165</v>
      </c>
      <c r="O578" s="69">
        <v>1</v>
      </c>
      <c r="P578" s="168">
        <f t="shared" si="84"/>
        <v>0</v>
      </c>
      <c r="Q578" s="68" t="s">
        <v>1165</v>
      </c>
      <c r="R578" s="68">
        <v>1</v>
      </c>
      <c r="S578" s="141">
        <f t="shared" si="85"/>
        <v>0</v>
      </c>
      <c r="T578" s="185" t="str">
        <f t="shared" si="86"/>
        <v>两通30mm特殊螺纹安全试剂瓶盖配硬管：货号（11137）：DSSRC30H，两通，30mm，特殊螺纹，安全试剂瓶盖配硬管，1套/袋；0元/套</v>
      </c>
      <c r="U578" s="202"/>
      <c r="V578" s="203"/>
      <c r="W578" s="203"/>
      <c r="X578" s="204"/>
      <c r="Y578" s="173"/>
      <c r="Z578" s="73" t="s">
        <v>1920</v>
      </c>
      <c r="AA578" s="141" t="s">
        <v>4588</v>
      </c>
      <c r="AB578" s="141" t="s">
        <v>4592</v>
      </c>
      <c r="AC578" s="141" t="s">
        <v>4589</v>
      </c>
      <c r="AD578" s="186" t="s">
        <v>4597</v>
      </c>
      <c r="AE578" s="186" t="s">
        <v>4594</v>
      </c>
      <c r="AF578" s="186" t="s">
        <v>4595</v>
      </c>
      <c r="AG578" s="186" t="s">
        <v>4596</v>
      </c>
    </row>
    <row r="579" spans="1:33" ht="30" hidden="1" customHeight="1">
      <c r="A579" s="231"/>
      <c r="B579" s="234"/>
      <c r="C579" s="58" t="s">
        <v>1921</v>
      </c>
      <c r="D579" s="60">
        <v>11138</v>
      </c>
      <c r="E579" s="55" t="s">
        <v>1922</v>
      </c>
      <c r="F579" s="56" t="s">
        <v>1923</v>
      </c>
      <c r="G579" s="56" t="s">
        <v>1841</v>
      </c>
      <c r="H579" s="59" t="s">
        <v>25</v>
      </c>
      <c r="I579" s="57">
        <v>1</v>
      </c>
      <c r="J579" s="57">
        <v>1</v>
      </c>
      <c r="K579" s="141"/>
      <c r="L579" s="141">
        <f t="shared" ref="L579:L624" si="87">K579*J579*I579</f>
        <v>0</v>
      </c>
      <c r="M579" s="65" t="s">
        <v>1133</v>
      </c>
      <c r="N579" s="66" t="s">
        <v>1165</v>
      </c>
      <c r="O579" s="69">
        <v>1</v>
      </c>
      <c r="P579" s="168">
        <f t="shared" ref="P579:P624" si="88">K579/R579*O579*I579</f>
        <v>0</v>
      </c>
      <c r="Q579" s="68" t="s">
        <v>1165</v>
      </c>
      <c r="R579" s="68">
        <v>1</v>
      </c>
      <c r="S579" s="141">
        <f t="shared" ref="S579:S624" si="89">K579/R579*I579</f>
        <v>0</v>
      </c>
      <c r="T579" s="185" t="str">
        <f t="shared" ref="T579:T624" si="90">CONCATENATE(C579,AD579,AE579,AF579,D579,AG579,AD579,E579,AA579,F579,AA579,G579,AC579,P579,AB579,N579)</f>
        <v>两通45mm特殊螺纹安全试剂瓶盖配硬管：货号（11138）：DSSRC45H，两通，45mm，特殊螺纹，安全试剂瓶盖配硬管，1套/袋；0元/套</v>
      </c>
      <c r="U579" s="222"/>
      <c r="V579" s="223"/>
      <c r="W579" s="223"/>
      <c r="X579" s="224"/>
      <c r="Y579" s="163"/>
      <c r="Z579" s="73" t="s">
        <v>1924</v>
      </c>
      <c r="AA579" s="141" t="s">
        <v>4588</v>
      </c>
      <c r="AB579" s="141" t="s">
        <v>4592</v>
      </c>
      <c r="AC579" s="141" t="s">
        <v>4589</v>
      </c>
      <c r="AD579" s="186" t="s">
        <v>4597</v>
      </c>
      <c r="AE579" s="186" t="s">
        <v>4594</v>
      </c>
      <c r="AF579" s="186" t="s">
        <v>4595</v>
      </c>
      <c r="AG579" s="186" t="s">
        <v>4596</v>
      </c>
    </row>
    <row r="580" spans="1:33" ht="30" hidden="1" customHeight="1">
      <c r="A580" s="231"/>
      <c r="B580" s="234"/>
      <c r="C580" s="58" t="s">
        <v>1925</v>
      </c>
      <c r="D580" s="60">
        <v>11139</v>
      </c>
      <c r="E580" s="55" t="s">
        <v>1926</v>
      </c>
      <c r="F580" s="56" t="s">
        <v>1927</v>
      </c>
      <c r="G580" s="56" t="s">
        <v>1841</v>
      </c>
      <c r="H580" s="59" t="s">
        <v>25</v>
      </c>
      <c r="I580" s="57">
        <v>1</v>
      </c>
      <c r="J580" s="57">
        <v>1</v>
      </c>
      <c r="K580" s="141"/>
      <c r="L580" s="141">
        <f t="shared" si="87"/>
        <v>0</v>
      </c>
      <c r="M580" s="65" t="s">
        <v>1133</v>
      </c>
      <c r="N580" s="66" t="s">
        <v>1165</v>
      </c>
      <c r="O580" s="69">
        <v>1</v>
      </c>
      <c r="P580" s="168">
        <f t="shared" si="88"/>
        <v>0</v>
      </c>
      <c r="Q580" s="68" t="s">
        <v>1165</v>
      </c>
      <c r="R580" s="68">
        <v>1</v>
      </c>
      <c r="S580" s="141">
        <f t="shared" si="89"/>
        <v>0</v>
      </c>
      <c r="T580" s="185" t="str">
        <f t="shared" si="90"/>
        <v>两通80mm特殊螺纹安全试剂瓶盖配硬管：货号（11139）：DSSRC80H，两通，80mm，特殊螺纹，安全试剂瓶盖配硬管，1套/袋；0元/套</v>
      </c>
      <c r="U580" s="225"/>
      <c r="V580" s="226"/>
      <c r="W580" s="226"/>
      <c r="X580" s="227"/>
      <c r="Y580" s="174"/>
      <c r="Z580" s="73" t="s">
        <v>1928</v>
      </c>
      <c r="AA580" s="141" t="s">
        <v>4588</v>
      </c>
      <c r="AB580" s="141" t="s">
        <v>4592</v>
      </c>
      <c r="AC580" s="141" t="s">
        <v>4589</v>
      </c>
      <c r="AD580" s="186" t="s">
        <v>4597</v>
      </c>
      <c r="AE580" s="186" t="s">
        <v>4594</v>
      </c>
      <c r="AF580" s="186" t="s">
        <v>4595</v>
      </c>
      <c r="AG580" s="186" t="s">
        <v>4596</v>
      </c>
    </row>
    <row r="581" spans="1:33" ht="30" hidden="1" customHeight="1">
      <c r="A581" s="231"/>
      <c r="B581" s="234"/>
      <c r="C581" s="58" t="s">
        <v>1929</v>
      </c>
      <c r="D581" s="60">
        <v>11140</v>
      </c>
      <c r="E581" s="55" t="s">
        <v>1930</v>
      </c>
      <c r="F581" s="56" t="s">
        <v>1931</v>
      </c>
      <c r="G581" s="56" t="s">
        <v>1841</v>
      </c>
      <c r="H581" s="59" t="s">
        <v>25</v>
      </c>
      <c r="I581" s="57">
        <v>1</v>
      </c>
      <c r="J581" s="57">
        <v>1</v>
      </c>
      <c r="K581" s="141"/>
      <c r="L581" s="141">
        <f t="shared" si="87"/>
        <v>0</v>
      </c>
      <c r="M581" s="65" t="s">
        <v>1133</v>
      </c>
      <c r="N581" s="66" t="s">
        <v>1165</v>
      </c>
      <c r="O581" s="69">
        <v>1</v>
      </c>
      <c r="P581" s="168">
        <f t="shared" si="88"/>
        <v>0</v>
      </c>
      <c r="Q581" s="68" t="s">
        <v>1165</v>
      </c>
      <c r="R581" s="68">
        <v>1</v>
      </c>
      <c r="S581" s="141">
        <f t="shared" si="89"/>
        <v>0</v>
      </c>
      <c r="T581" s="185" t="str">
        <f t="shared" si="90"/>
        <v>两通30mm特殊螺纹安全试剂瓶盖配软管：货号（11140）：DSSRC30S，两通，30mm，特殊螺纹，安全试剂瓶盖配软管，1套/袋；0元/套</v>
      </c>
      <c r="U581" s="202"/>
      <c r="V581" s="203"/>
      <c r="W581" s="203"/>
      <c r="X581" s="204"/>
      <c r="Y581" s="173"/>
      <c r="Z581" s="73" t="s">
        <v>1932</v>
      </c>
      <c r="AA581" s="141" t="s">
        <v>4588</v>
      </c>
      <c r="AB581" s="141" t="s">
        <v>4592</v>
      </c>
      <c r="AC581" s="141" t="s">
        <v>4589</v>
      </c>
      <c r="AD581" s="186" t="s">
        <v>4597</v>
      </c>
      <c r="AE581" s="186" t="s">
        <v>4594</v>
      </c>
      <c r="AF581" s="186" t="s">
        <v>4595</v>
      </c>
      <c r="AG581" s="186" t="s">
        <v>4596</v>
      </c>
    </row>
    <row r="582" spans="1:33" ht="30" hidden="1" customHeight="1">
      <c r="A582" s="231"/>
      <c r="B582" s="234"/>
      <c r="C582" s="58" t="s">
        <v>1933</v>
      </c>
      <c r="D582" s="60">
        <v>11141</v>
      </c>
      <c r="E582" s="55" t="s">
        <v>1934</v>
      </c>
      <c r="F582" s="56" t="s">
        <v>1935</v>
      </c>
      <c r="G582" s="56" t="s">
        <v>1841</v>
      </c>
      <c r="H582" s="59" t="s">
        <v>25</v>
      </c>
      <c r="I582" s="57">
        <v>1</v>
      </c>
      <c r="J582" s="57">
        <v>1</v>
      </c>
      <c r="K582" s="141"/>
      <c r="L582" s="141">
        <f t="shared" si="87"/>
        <v>0</v>
      </c>
      <c r="M582" s="65" t="s">
        <v>1133</v>
      </c>
      <c r="N582" s="66" t="s">
        <v>1165</v>
      </c>
      <c r="O582" s="69">
        <v>1</v>
      </c>
      <c r="P582" s="168">
        <f t="shared" si="88"/>
        <v>0</v>
      </c>
      <c r="Q582" s="68" t="s">
        <v>1165</v>
      </c>
      <c r="R582" s="68">
        <v>1</v>
      </c>
      <c r="S582" s="141">
        <f t="shared" si="89"/>
        <v>0</v>
      </c>
      <c r="T582" s="185" t="str">
        <f t="shared" si="90"/>
        <v>两通45mm特殊螺纹安全试剂瓶盖配软管：货号（11141）：DSSRC45S，两通，45mm，特殊螺纹，安全试剂瓶盖配软管，1套/袋；0元/套</v>
      </c>
      <c r="U582" s="222"/>
      <c r="V582" s="223"/>
      <c r="W582" s="223"/>
      <c r="X582" s="224"/>
      <c r="Y582" s="163"/>
      <c r="Z582" s="73" t="s">
        <v>1936</v>
      </c>
      <c r="AA582" s="141" t="s">
        <v>4588</v>
      </c>
      <c r="AB582" s="141" t="s">
        <v>4592</v>
      </c>
      <c r="AC582" s="141" t="s">
        <v>4589</v>
      </c>
      <c r="AD582" s="186" t="s">
        <v>4597</v>
      </c>
      <c r="AE582" s="186" t="s">
        <v>4594</v>
      </c>
      <c r="AF582" s="186" t="s">
        <v>4595</v>
      </c>
      <c r="AG582" s="186" t="s">
        <v>4596</v>
      </c>
    </row>
    <row r="583" spans="1:33" ht="30" hidden="1" customHeight="1">
      <c r="A583" s="231"/>
      <c r="B583" s="235"/>
      <c r="C583" s="58" t="s">
        <v>1937</v>
      </c>
      <c r="D583" s="60">
        <v>11142</v>
      </c>
      <c r="E583" s="55" t="s">
        <v>1938</v>
      </c>
      <c r="F583" s="56" t="s">
        <v>1939</v>
      </c>
      <c r="G583" s="56" t="s">
        <v>1841</v>
      </c>
      <c r="H583" s="59" t="s">
        <v>25</v>
      </c>
      <c r="I583" s="57">
        <v>1</v>
      </c>
      <c r="J583" s="57">
        <v>1</v>
      </c>
      <c r="K583" s="141"/>
      <c r="L583" s="141">
        <f t="shared" si="87"/>
        <v>0</v>
      </c>
      <c r="M583" s="65" t="s">
        <v>1133</v>
      </c>
      <c r="N583" s="66" t="s">
        <v>1165</v>
      </c>
      <c r="O583" s="69">
        <v>1</v>
      </c>
      <c r="P583" s="168">
        <f t="shared" si="88"/>
        <v>0</v>
      </c>
      <c r="Q583" s="68" t="s">
        <v>1165</v>
      </c>
      <c r="R583" s="68">
        <v>1</v>
      </c>
      <c r="S583" s="141">
        <f t="shared" si="89"/>
        <v>0</v>
      </c>
      <c r="T583" s="185" t="str">
        <f t="shared" si="90"/>
        <v>两通80mm特殊螺纹安全试剂瓶盖配软管：货号（11142）：DSSRC80S，两通，80mm，特殊螺纹，安全试剂瓶盖配软管，1套/袋；0元/套</v>
      </c>
      <c r="U583" s="225"/>
      <c r="V583" s="226"/>
      <c r="W583" s="226"/>
      <c r="X583" s="227"/>
      <c r="Y583" s="174"/>
      <c r="Z583" s="73" t="s">
        <v>1940</v>
      </c>
      <c r="AA583" s="141" t="s">
        <v>4588</v>
      </c>
      <c r="AB583" s="141" t="s">
        <v>4592</v>
      </c>
      <c r="AC583" s="141" t="s">
        <v>4589</v>
      </c>
      <c r="AD583" s="186" t="s">
        <v>4597</v>
      </c>
      <c r="AE583" s="186" t="s">
        <v>4594</v>
      </c>
      <c r="AF583" s="186" t="s">
        <v>4595</v>
      </c>
      <c r="AG583" s="186" t="s">
        <v>4596</v>
      </c>
    </row>
    <row r="584" spans="1:33" ht="30" hidden="1" customHeight="1">
      <c r="A584" s="231"/>
      <c r="B584" s="233" t="s">
        <v>1941</v>
      </c>
      <c r="C584" s="58" t="s">
        <v>1942</v>
      </c>
      <c r="D584" s="60">
        <v>11151</v>
      </c>
      <c r="E584" s="55" t="s">
        <v>1943</v>
      </c>
      <c r="F584" s="56" t="s">
        <v>1944</v>
      </c>
      <c r="G584" s="56" t="s">
        <v>1841</v>
      </c>
      <c r="H584" s="59" t="s">
        <v>25</v>
      </c>
      <c r="I584" s="57">
        <v>1</v>
      </c>
      <c r="J584" s="57">
        <v>1</v>
      </c>
      <c r="K584" s="141"/>
      <c r="L584" s="141">
        <f t="shared" si="87"/>
        <v>0</v>
      </c>
      <c r="M584" s="65" t="s">
        <v>1133</v>
      </c>
      <c r="N584" s="66" t="s">
        <v>1165</v>
      </c>
      <c r="O584" s="69">
        <v>1</v>
      </c>
      <c r="P584" s="168">
        <f t="shared" si="88"/>
        <v>0</v>
      </c>
      <c r="Q584" s="68" t="s">
        <v>1165</v>
      </c>
      <c r="R584" s="68">
        <v>1</v>
      </c>
      <c r="S584" s="141">
        <f t="shared" si="89"/>
        <v>0</v>
      </c>
      <c r="T584" s="185" t="str">
        <f t="shared" si="90"/>
        <v>三通30mm常规螺纹安全试剂瓶盖配硬管：货号（11151）：TNTRC30H，三通，30mm，常规螺纹，安全试剂瓶盖配硬管，1套/袋；0元/套</v>
      </c>
      <c r="U584" s="202"/>
      <c r="V584" s="203"/>
      <c r="W584" s="203"/>
      <c r="X584" s="204"/>
      <c r="Y584" s="173"/>
      <c r="Z584" s="73" t="s">
        <v>1945</v>
      </c>
      <c r="AA584" s="141" t="s">
        <v>4588</v>
      </c>
      <c r="AB584" s="141" t="s">
        <v>4592</v>
      </c>
      <c r="AC584" s="141" t="s">
        <v>4589</v>
      </c>
      <c r="AD584" s="186" t="s">
        <v>4597</v>
      </c>
      <c r="AE584" s="186" t="s">
        <v>4594</v>
      </c>
      <c r="AF584" s="186" t="s">
        <v>4595</v>
      </c>
      <c r="AG584" s="186" t="s">
        <v>4596</v>
      </c>
    </row>
    <row r="585" spans="1:33" ht="30" hidden="1" customHeight="1">
      <c r="A585" s="231"/>
      <c r="B585" s="234"/>
      <c r="C585" s="58" t="s">
        <v>1946</v>
      </c>
      <c r="D585" s="60">
        <v>11152</v>
      </c>
      <c r="E585" s="55" t="s">
        <v>1947</v>
      </c>
      <c r="F585" s="56" t="s">
        <v>1948</v>
      </c>
      <c r="G585" s="56" t="s">
        <v>1841</v>
      </c>
      <c r="H585" s="59" t="s">
        <v>25</v>
      </c>
      <c r="I585" s="57">
        <v>1</v>
      </c>
      <c r="J585" s="57">
        <v>1</v>
      </c>
      <c r="K585" s="141"/>
      <c r="L585" s="141">
        <f t="shared" si="87"/>
        <v>0</v>
      </c>
      <c r="M585" s="65" t="s">
        <v>1133</v>
      </c>
      <c r="N585" s="66" t="s">
        <v>1165</v>
      </c>
      <c r="O585" s="69">
        <v>1</v>
      </c>
      <c r="P585" s="168">
        <f t="shared" si="88"/>
        <v>0</v>
      </c>
      <c r="Q585" s="68" t="s">
        <v>1165</v>
      </c>
      <c r="R585" s="68">
        <v>1</v>
      </c>
      <c r="S585" s="141">
        <f t="shared" si="89"/>
        <v>0</v>
      </c>
      <c r="T585" s="185" t="str">
        <f t="shared" si="90"/>
        <v>三通45mm常规螺纹安全试剂瓶盖配硬管：货号（11152）：TNTRC45H，三通，45mm，常规螺纹，安全试剂瓶盖配硬管，1套/袋；0元/套</v>
      </c>
      <c r="U585" s="222"/>
      <c r="V585" s="223"/>
      <c r="W585" s="223"/>
      <c r="X585" s="224"/>
      <c r="Y585" s="163"/>
      <c r="Z585" s="73" t="s">
        <v>1949</v>
      </c>
      <c r="AA585" s="141" t="s">
        <v>4588</v>
      </c>
      <c r="AB585" s="141" t="s">
        <v>4592</v>
      </c>
      <c r="AC585" s="141" t="s">
        <v>4589</v>
      </c>
      <c r="AD585" s="186" t="s">
        <v>4597</v>
      </c>
      <c r="AE585" s="186" t="s">
        <v>4594</v>
      </c>
      <c r="AF585" s="186" t="s">
        <v>4595</v>
      </c>
      <c r="AG585" s="186" t="s">
        <v>4596</v>
      </c>
    </row>
    <row r="586" spans="1:33" ht="30" hidden="1" customHeight="1">
      <c r="A586" s="231"/>
      <c r="B586" s="234"/>
      <c r="C586" s="58" t="s">
        <v>1950</v>
      </c>
      <c r="D586" s="60">
        <v>11153</v>
      </c>
      <c r="E586" s="55" t="s">
        <v>1951</v>
      </c>
      <c r="F586" s="56" t="s">
        <v>1952</v>
      </c>
      <c r="G586" s="56" t="s">
        <v>1841</v>
      </c>
      <c r="H586" s="59" t="s">
        <v>25</v>
      </c>
      <c r="I586" s="57">
        <v>1</v>
      </c>
      <c r="J586" s="57">
        <v>1</v>
      </c>
      <c r="K586" s="141"/>
      <c r="L586" s="141">
        <f t="shared" si="87"/>
        <v>0</v>
      </c>
      <c r="M586" s="65" t="s">
        <v>1133</v>
      </c>
      <c r="N586" s="66" t="s">
        <v>1165</v>
      </c>
      <c r="O586" s="69">
        <v>1</v>
      </c>
      <c r="P586" s="168">
        <f t="shared" si="88"/>
        <v>0</v>
      </c>
      <c r="Q586" s="68" t="s">
        <v>1165</v>
      </c>
      <c r="R586" s="68">
        <v>1</v>
      </c>
      <c r="S586" s="141">
        <f t="shared" si="89"/>
        <v>0</v>
      </c>
      <c r="T586" s="185" t="str">
        <f t="shared" si="90"/>
        <v>三通80mm常规螺纹安全试剂瓶盖配硬管：货号（11153）：TNTRC80H，三通，80mm，常规螺纹，安全试剂瓶盖配硬管，1套/袋；0元/套</v>
      </c>
      <c r="U586" s="225"/>
      <c r="V586" s="226"/>
      <c r="W586" s="226"/>
      <c r="X586" s="227"/>
      <c r="Y586" s="174"/>
      <c r="Z586" s="73" t="s">
        <v>1953</v>
      </c>
      <c r="AA586" s="141" t="s">
        <v>4588</v>
      </c>
      <c r="AB586" s="141" t="s">
        <v>4592</v>
      </c>
      <c r="AC586" s="141" t="s">
        <v>4589</v>
      </c>
      <c r="AD586" s="186" t="s">
        <v>4597</v>
      </c>
      <c r="AE586" s="186" t="s">
        <v>4594</v>
      </c>
      <c r="AF586" s="186" t="s">
        <v>4595</v>
      </c>
      <c r="AG586" s="186" t="s">
        <v>4596</v>
      </c>
    </row>
    <row r="587" spans="1:33" ht="30" hidden="1" customHeight="1">
      <c r="A587" s="231"/>
      <c r="B587" s="234"/>
      <c r="C587" s="58" t="s">
        <v>1954</v>
      </c>
      <c r="D587" s="60">
        <v>11154</v>
      </c>
      <c r="E587" s="55" t="s">
        <v>1955</v>
      </c>
      <c r="F587" s="56" t="s">
        <v>1956</v>
      </c>
      <c r="G587" s="56" t="s">
        <v>1841</v>
      </c>
      <c r="H587" s="59" t="s">
        <v>25</v>
      </c>
      <c r="I587" s="57">
        <v>1</v>
      </c>
      <c r="J587" s="57">
        <v>1</v>
      </c>
      <c r="K587" s="141"/>
      <c r="L587" s="141">
        <f t="shared" si="87"/>
        <v>0</v>
      </c>
      <c r="M587" s="65" t="s">
        <v>1133</v>
      </c>
      <c r="N587" s="66" t="s">
        <v>1165</v>
      </c>
      <c r="O587" s="69">
        <v>1</v>
      </c>
      <c r="P587" s="168">
        <f t="shared" si="88"/>
        <v>0</v>
      </c>
      <c r="Q587" s="68" t="s">
        <v>1165</v>
      </c>
      <c r="R587" s="68">
        <v>1</v>
      </c>
      <c r="S587" s="141">
        <f t="shared" si="89"/>
        <v>0</v>
      </c>
      <c r="T587" s="185" t="str">
        <f t="shared" si="90"/>
        <v>三通30mm常规螺纹安全试剂瓶盖配软管：货号（11154）：TNTRC30S，三通，30mm，常规螺纹，安全试剂瓶盖配软管，1套/袋；0元/套</v>
      </c>
      <c r="U587" s="202"/>
      <c r="V587" s="203"/>
      <c r="W587" s="203"/>
      <c r="X587" s="204"/>
      <c r="Y587" s="173"/>
      <c r="Z587" s="73" t="s">
        <v>1957</v>
      </c>
      <c r="AA587" s="141" t="s">
        <v>4588</v>
      </c>
      <c r="AB587" s="141" t="s">
        <v>4592</v>
      </c>
      <c r="AC587" s="141" t="s">
        <v>4589</v>
      </c>
      <c r="AD587" s="186" t="s">
        <v>4597</v>
      </c>
      <c r="AE587" s="186" t="s">
        <v>4594</v>
      </c>
      <c r="AF587" s="186" t="s">
        <v>4595</v>
      </c>
      <c r="AG587" s="186" t="s">
        <v>4596</v>
      </c>
    </row>
    <row r="588" spans="1:33" ht="30" hidden="1" customHeight="1">
      <c r="A588" s="231"/>
      <c r="B588" s="234"/>
      <c r="C588" s="58" t="s">
        <v>1958</v>
      </c>
      <c r="D588" s="60">
        <v>11155</v>
      </c>
      <c r="E588" s="55" t="s">
        <v>1959</v>
      </c>
      <c r="F588" s="56" t="s">
        <v>1960</v>
      </c>
      <c r="G588" s="56" t="s">
        <v>1841</v>
      </c>
      <c r="H588" s="59" t="s">
        <v>25</v>
      </c>
      <c r="I588" s="57">
        <v>1</v>
      </c>
      <c r="J588" s="57">
        <v>1</v>
      </c>
      <c r="K588" s="141"/>
      <c r="L588" s="141">
        <f t="shared" si="87"/>
        <v>0</v>
      </c>
      <c r="M588" s="65" t="s">
        <v>1133</v>
      </c>
      <c r="N588" s="66" t="s">
        <v>1165</v>
      </c>
      <c r="O588" s="69">
        <v>1</v>
      </c>
      <c r="P588" s="168">
        <f t="shared" si="88"/>
        <v>0</v>
      </c>
      <c r="Q588" s="68" t="s">
        <v>1165</v>
      </c>
      <c r="R588" s="68">
        <v>1</v>
      </c>
      <c r="S588" s="141">
        <f t="shared" si="89"/>
        <v>0</v>
      </c>
      <c r="T588" s="185" t="str">
        <f t="shared" si="90"/>
        <v>三通45mm常规螺纹安全试剂瓶盖配软管：货号（11155）：TNTRC45S，三通，45mm，常规螺纹，安全试剂瓶盖配软管，1套/袋；0元/套</v>
      </c>
      <c r="U588" s="222"/>
      <c r="V588" s="223"/>
      <c r="W588" s="223"/>
      <c r="X588" s="224"/>
      <c r="Y588" s="163"/>
      <c r="Z588" s="73" t="s">
        <v>1961</v>
      </c>
      <c r="AA588" s="141" t="s">
        <v>4588</v>
      </c>
      <c r="AB588" s="141" t="s">
        <v>4592</v>
      </c>
      <c r="AC588" s="141" t="s">
        <v>4589</v>
      </c>
      <c r="AD588" s="186" t="s">
        <v>4597</v>
      </c>
      <c r="AE588" s="186" t="s">
        <v>4594</v>
      </c>
      <c r="AF588" s="186" t="s">
        <v>4595</v>
      </c>
      <c r="AG588" s="186" t="s">
        <v>4596</v>
      </c>
    </row>
    <row r="589" spans="1:33" ht="30" hidden="1" customHeight="1">
      <c r="A589" s="231"/>
      <c r="B589" s="234"/>
      <c r="C589" s="58" t="s">
        <v>1962</v>
      </c>
      <c r="D589" s="60">
        <v>11156</v>
      </c>
      <c r="E589" s="55" t="s">
        <v>1963</v>
      </c>
      <c r="F589" s="56" t="s">
        <v>1964</v>
      </c>
      <c r="G589" s="56" t="s">
        <v>1841</v>
      </c>
      <c r="H589" s="59" t="s">
        <v>25</v>
      </c>
      <c r="I589" s="57">
        <v>1</v>
      </c>
      <c r="J589" s="57">
        <v>1</v>
      </c>
      <c r="K589" s="141"/>
      <c r="L589" s="141">
        <f t="shared" si="87"/>
        <v>0</v>
      </c>
      <c r="M589" s="65" t="s">
        <v>1133</v>
      </c>
      <c r="N589" s="66" t="s">
        <v>1165</v>
      </c>
      <c r="O589" s="69">
        <v>1</v>
      </c>
      <c r="P589" s="168">
        <f t="shared" si="88"/>
        <v>0</v>
      </c>
      <c r="Q589" s="68" t="s">
        <v>1165</v>
      </c>
      <c r="R589" s="68">
        <v>1</v>
      </c>
      <c r="S589" s="141">
        <f t="shared" si="89"/>
        <v>0</v>
      </c>
      <c r="T589" s="185" t="str">
        <f t="shared" si="90"/>
        <v>三通80mm常规螺纹安全试剂瓶盖配软管：货号（11156）：TNTRC80S，三通，80mm，常规螺纹，安全试剂瓶盖配软管，1套/袋；0元/套</v>
      </c>
      <c r="U589" s="225"/>
      <c r="V589" s="226"/>
      <c r="W589" s="226"/>
      <c r="X589" s="227"/>
      <c r="Y589" s="174"/>
      <c r="Z589" s="73" t="s">
        <v>1965</v>
      </c>
      <c r="AA589" s="141" t="s">
        <v>4588</v>
      </c>
      <c r="AB589" s="141" t="s">
        <v>4592</v>
      </c>
      <c r="AC589" s="141" t="s">
        <v>4589</v>
      </c>
      <c r="AD589" s="186" t="s">
        <v>4597</v>
      </c>
      <c r="AE589" s="186" t="s">
        <v>4594</v>
      </c>
      <c r="AF589" s="186" t="s">
        <v>4595</v>
      </c>
      <c r="AG589" s="186" t="s">
        <v>4596</v>
      </c>
    </row>
    <row r="590" spans="1:33" ht="30" hidden="1" customHeight="1">
      <c r="A590" s="231"/>
      <c r="B590" s="234"/>
      <c r="C590" s="58" t="s">
        <v>1966</v>
      </c>
      <c r="D590" s="60">
        <v>11157</v>
      </c>
      <c r="E590" s="55" t="s">
        <v>1967</v>
      </c>
      <c r="F590" s="56" t="s">
        <v>1968</v>
      </c>
      <c r="G590" s="56" t="s">
        <v>1841</v>
      </c>
      <c r="H590" s="59" t="s">
        <v>25</v>
      </c>
      <c r="I590" s="57">
        <v>1</v>
      </c>
      <c r="J590" s="57">
        <v>1</v>
      </c>
      <c r="K590" s="141"/>
      <c r="L590" s="141">
        <f t="shared" si="87"/>
        <v>0</v>
      </c>
      <c r="M590" s="65" t="s">
        <v>1133</v>
      </c>
      <c r="N590" s="66" t="s">
        <v>1165</v>
      </c>
      <c r="O590" s="69">
        <v>1</v>
      </c>
      <c r="P590" s="168">
        <f t="shared" si="88"/>
        <v>0</v>
      </c>
      <c r="Q590" s="68" t="s">
        <v>1165</v>
      </c>
      <c r="R590" s="68">
        <v>1</v>
      </c>
      <c r="S590" s="141">
        <f t="shared" si="89"/>
        <v>0</v>
      </c>
      <c r="T590" s="185" t="str">
        <f t="shared" si="90"/>
        <v>三通30mm特殊螺纹安全试剂瓶盖配硬管：货号（11157）：TSSRC30H，三通，30mm，特殊螺纹，安全试剂瓶盖配硬管，1套/袋；0元/套</v>
      </c>
      <c r="U590" s="202"/>
      <c r="V590" s="203"/>
      <c r="W590" s="203"/>
      <c r="X590" s="204"/>
      <c r="Y590" s="173"/>
      <c r="Z590" s="73" t="s">
        <v>1969</v>
      </c>
      <c r="AA590" s="141" t="s">
        <v>4588</v>
      </c>
      <c r="AB590" s="141" t="s">
        <v>4592</v>
      </c>
      <c r="AC590" s="141" t="s">
        <v>4589</v>
      </c>
      <c r="AD590" s="186" t="s">
        <v>4597</v>
      </c>
      <c r="AE590" s="186" t="s">
        <v>4594</v>
      </c>
      <c r="AF590" s="186" t="s">
        <v>4595</v>
      </c>
      <c r="AG590" s="186" t="s">
        <v>4596</v>
      </c>
    </row>
    <row r="591" spans="1:33" ht="30" hidden="1" customHeight="1">
      <c r="A591" s="231"/>
      <c r="B591" s="234"/>
      <c r="C591" s="58" t="s">
        <v>1970</v>
      </c>
      <c r="D591" s="60">
        <v>11158</v>
      </c>
      <c r="E591" s="55" t="s">
        <v>1971</v>
      </c>
      <c r="F591" s="56" t="s">
        <v>1972</v>
      </c>
      <c r="G591" s="56" t="s">
        <v>1841</v>
      </c>
      <c r="H591" s="59" t="s">
        <v>25</v>
      </c>
      <c r="I591" s="57">
        <v>1</v>
      </c>
      <c r="J591" s="57">
        <v>1</v>
      </c>
      <c r="K591" s="141"/>
      <c r="L591" s="141">
        <f t="shared" si="87"/>
        <v>0</v>
      </c>
      <c r="M591" s="65" t="s">
        <v>1133</v>
      </c>
      <c r="N591" s="66" t="s">
        <v>1165</v>
      </c>
      <c r="O591" s="69">
        <v>1</v>
      </c>
      <c r="P591" s="168">
        <f t="shared" si="88"/>
        <v>0</v>
      </c>
      <c r="Q591" s="68" t="s">
        <v>1165</v>
      </c>
      <c r="R591" s="68">
        <v>1</v>
      </c>
      <c r="S591" s="141">
        <f t="shared" si="89"/>
        <v>0</v>
      </c>
      <c r="T591" s="185" t="str">
        <f t="shared" si="90"/>
        <v>三通45mm特殊螺纹安全试剂瓶盖配硬管：货号（11158）：TSSRC45H，三通，45mm，特殊螺纹，安全试剂瓶盖配硬管，1套/袋；0元/套</v>
      </c>
      <c r="U591" s="222"/>
      <c r="V591" s="223"/>
      <c r="W591" s="223"/>
      <c r="X591" s="224"/>
      <c r="Y591" s="163"/>
      <c r="Z591" s="73" t="s">
        <v>1973</v>
      </c>
      <c r="AA591" s="141" t="s">
        <v>4588</v>
      </c>
      <c r="AB591" s="141" t="s">
        <v>4592</v>
      </c>
      <c r="AC591" s="141" t="s">
        <v>4589</v>
      </c>
      <c r="AD591" s="186" t="s">
        <v>4597</v>
      </c>
      <c r="AE591" s="186" t="s">
        <v>4594</v>
      </c>
      <c r="AF591" s="186" t="s">
        <v>4595</v>
      </c>
      <c r="AG591" s="186" t="s">
        <v>4596</v>
      </c>
    </row>
    <row r="592" spans="1:33" ht="30" hidden="1" customHeight="1">
      <c r="A592" s="231"/>
      <c r="B592" s="234"/>
      <c r="C592" s="58" t="s">
        <v>1974</v>
      </c>
      <c r="D592" s="60">
        <v>11159</v>
      </c>
      <c r="E592" s="55" t="s">
        <v>1975</v>
      </c>
      <c r="F592" s="56" t="s">
        <v>1976</v>
      </c>
      <c r="G592" s="56" t="s">
        <v>1841</v>
      </c>
      <c r="H592" s="59" t="s">
        <v>25</v>
      </c>
      <c r="I592" s="57">
        <v>1</v>
      </c>
      <c r="J592" s="57">
        <v>1</v>
      </c>
      <c r="K592" s="141"/>
      <c r="L592" s="141">
        <f t="shared" si="87"/>
        <v>0</v>
      </c>
      <c r="M592" s="65" t="s">
        <v>1133</v>
      </c>
      <c r="N592" s="66" t="s">
        <v>1165</v>
      </c>
      <c r="O592" s="69">
        <v>1</v>
      </c>
      <c r="P592" s="168">
        <f t="shared" si="88"/>
        <v>0</v>
      </c>
      <c r="Q592" s="68" t="s">
        <v>1165</v>
      </c>
      <c r="R592" s="68">
        <v>1</v>
      </c>
      <c r="S592" s="141">
        <f t="shared" si="89"/>
        <v>0</v>
      </c>
      <c r="T592" s="185" t="str">
        <f t="shared" si="90"/>
        <v>三通80mm特殊螺纹安全试剂瓶盖配硬管：货号（11159）：TSSRC80H，三通，80mm，特殊螺纹，安全试剂瓶盖配硬管，1套/袋；0元/套</v>
      </c>
      <c r="U592" s="225"/>
      <c r="V592" s="226"/>
      <c r="W592" s="226"/>
      <c r="X592" s="227"/>
      <c r="Y592" s="174"/>
      <c r="Z592" s="73" t="s">
        <v>1977</v>
      </c>
      <c r="AA592" s="141" t="s">
        <v>4588</v>
      </c>
      <c r="AB592" s="141" t="s">
        <v>4592</v>
      </c>
      <c r="AC592" s="141" t="s">
        <v>4589</v>
      </c>
      <c r="AD592" s="186" t="s">
        <v>4597</v>
      </c>
      <c r="AE592" s="186" t="s">
        <v>4594</v>
      </c>
      <c r="AF592" s="186" t="s">
        <v>4595</v>
      </c>
      <c r="AG592" s="186" t="s">
        <v>4596</v>
      </c>
    </row>
    <row r="593" spans="1:33" ht="30" hidden="1" customHeight="1">
      <c r="A593" s="231"/>
      <c r="B593" s="234"/>
      <c r="C593" s="58" t="s">
        <v>1978</v>
      </c>
      <c r="D593" s="60">
        <v>11160</v>
      </c>
      <c r="E593" s="55" t="s">
        <v>1979</v>
      </c>
      <c r="F593" s="56" t="s">
        <v>1980</v>
      </c>
      <c r="G593" s="56" t="s">
        <v>1841</v>
      </c>
      <c r="H593" s="59" t="s">
        <v>25</v>
      </c>
      <c r="I593" s="57">
        <v>1</v>
      </c>
      <c r="J593" s="57">
        <v>1</v>
      </c>
      <c r="K593" s="141"/>
      <c r="L593" s="141">
        <f t="shared" si="87"/>
        <v>0</v>
      </c>
      <c r="M593" s="65" t="s">
        <v>1133</v>
      </c>
      <c r="N593" s="66" t="s">
        <v>1165</v>
      </c>
      <c r="O593" s="69">
        <v>1</v>
      </c>
      <c r="P593" s="168">
        <f t="shared" si="88"/>
        <v>0</v>
      </c>
      <c r="Q593" s="68" t="s">
        <v>1165</v>
      </c>
      <c r="R593" s="68">
        <v>1</v>
      </c>
      <c r="S593" s="141">
        <f t="shared" si="89"/>
        <v>0</v>
      </c>
      <c r="T593" s="185" t="str">
        <f t="shared" si="90"/>
        <v>三通30mm特殊螺纹安全试剂瓶盖配软管：货号（11160）：TSSRC30S，三通，30mm，特殊螺纹，安全试剂瓶盖配软管，1套/袋；0元/套</v>
      </c>
      <c r="U593" s="202"/>
      <c r="V593" s="203"/>
      <c r="W593" s="203"/>
      <c r="X593" s="204"/>
      <c r="Y593" s="173"/>
      <c r="Z593" s="73" t="s">
        <v>1981</v>
      </c>
      <c r="AA593" s="141" t="s">
        <v>4588</v>
      </c>
      <c r="AB593" s="141" t="s">
        <v>4592</v>
      </c>
      <c r="AC593" s="141" t="s">
        <v>4589</v>
      </c>
      <c r="AD593" s="186" t="s">
        <v>4597</v>
      </c>
      <c r="AE593" s="186" t="s">
        <v>4594</v>
      </c>
      <c r="AF593" s="186" t="s">
        <v>4595</v>
      </c>
      <c r="AG593" s="186" t="s">
        <v>4596</v>
      </c>
    </row>
    <row r="594" spans="1:33" ht="30" hidden="1" customHeight="1">
      <c r="A594" s="231"/>
      <c r="B594" s="234"/>
      <c r="C594" s="58" t="s">
        <v>1982</v>
      </c>
      <c r="D594" s="60">
        <v>11161</v>
      </c>
      <c r="E594" s="55" t="s">
        <v>1983</v>
      </c>
      <c r="F594" s="56" t="s">
        <v>1984</v>
      </c>
      <c r="G594" s="56" t="s">
        <v>1841</v>
      </c>
      <c r="H594" s="59" t="s">
        <v>25</v>
      </c>
      <c r="I594" s="57">
        <v>1</v>
      </c>
      <c r="J594" s="57">
        <v>1</v>
      </c>
      <c r="K594" s="141"/>
      <c r="L594" s="141">
        <f t="shared" si="87"/>
        <v>0</v>
      </c>
      <c r="M594" s="65" t="s">
        <v>1133</v>
      </c>
      <c r="N594" s="66" t="s">
        <v>1165</v>
      </c>
      <c r="O594" s="69">
        <v>1</v>
      </c>
      <c r="P594" s="168">
        <f t="shared" si="88"/>
        <v>0</v>
      </c>
      <c r="Q594" s="68" t="s">
        <v>1165</v>
      </c>
      <c r="R594" s="68">
        <v>1</v>
      </c>
      <c r="S594" s="141">
        <f t="shared" si="89"/>
        <v>0</v>
      </c>
      <c r="T594" s="185" t="str">
        <f t="shared" si="90"/>
        <v>三通45mm特殊螺纹安全试剂瓶盖配软管：货号（11161）：TSSRC45S，三通，45mm，特殊螺纹，安全试剂瓶盖配软管，1套/袋；0元/套</v>
      </c>
      <c r="U594" s="222"/>
      <c r="V594" s="223"/>
      <c r="W594" s="223"/>
      <c r="X594" s="224"/>
      <c r="Y594" s="163"/>
      <c r="Z594" s="73" t="s">
        <v>1985</v>
      </c>
      <c r="AA594" s="141" t="s">
        <v>4588</v>
      </c>
      <c r="AB594" s="141" t="s">
        <v>4592</v>
      </c>
      <c r="AC594" s="141" t="s">
        <v>4589</v>
      </c>
      <c r="AD594" s="186" t="s">
        <v>4597</v>
      </c>
      <c r="AE594" s="186" t="s">
        <v>4594</v>
      </c>
      <c r="AF594" s="186" t="s">
        <v>4595</v>
      </c>
      <c r="AG594" s="186" t="s">
        <v>4596</v>
      </c>
    </row>
    <row r="595" spans="1:33" ht="30" hidden="1" customHeight="1">
      <c r="A595" s="231"/>
      <c r="B595" s="235"/>
      <c r="C595" s="58" t="s">
        <v>1986</v>
      </c>
      <c r="D595" s="60">
        <v>11162</v>
      </c>
      <c r="E595" s="55" t="s">
        <v>1987</v>
      </c>
      <c r="F595" s="56" t="s">
        <v>1988</v>
      </c>
      <c r="G595" s="56" t="s">
        <v>1841</v>
      </c>
      <c r="H595" s="59" t="s">
        <v>25</v>
      </c>
      <c r="I595" s="57">
        <v>1</v>
      </c>
      <c r="J595" s="57">
        <v>1</v>
      </c>
      <c r="K595" s="141"/>
      <c r="L595" s="141">
        <f t="shared" si="87"/>
        <v>0</v>
      </c>
      <c r="M595" s="65" t="s">
        <v>1133</v>
      </c>
      <c r="N595" s="66" t="s">
        <v>1165</v>
      </c>
      <c r="O595" s="69">
        <v>1</v>
      </c>
      <c r="P595" s="168">
        <f t="shared" si="88"/>
        <v>0</v>
      </c>
      <c r="Q595" s="68" t="s">
        <v>1165</v>
      </c>
      <c r="R595" s="68">
        <v>1</v>
      </c>
      <c r="S595" s="141">
        <f t="shared" si="89"/>
        <v>0</v>
      </c>
      <c r="T595" s="185" t="str">
        <f t="shared" si="90"/>
        <v>三通80mm特殊螺纹安全试剂瓶盖配软管：货号（11162）：TSSRC80S，三通，80mm，特殊螺纹，安全试剂瓶盖配软管，1套/袋；0元/套</v>
      </c>
      <c r="U595" s="225"/>
      <c r="V595" s="226"/>
      <c r="W595" s="226"/>
      <c r="X595" s="227"/>
      <c r="Y595" s="174"/>
      <c r="Z595" s="73" t="s">
        <v>1989</v>
      </c>
      <c r="AA595" s="141" t="s">
        <v>4588</v>
      </c>
      <c r="AB595" s="141" t="s">
        <v>4592</v>
      </c>
      <c r="AC595" s="141" t="s">
        <v>4589</v>
      </c>
      <c r="AD595" s="186" t="s">
        <v>4597</v>
      </c>
      <c r="AE595" s="186" t="s">
        <v>4594</v>
      </c>
      <c r="AF595" s="186" t="s">
        <v>4595</v>
      </c>
      <c r="AG595" s="186" t="s">
        <v>4596</v>
      </c>
    </row>
    <row r="596" spans="1:33" ht="30" hidden="1" customHeight="1">
      <c r="A596" s="231"/>
      <c r="B596" s="233" t="s">
        <v>1941</v>
      </c>
      <c r="C596" s="58" t="s">
        <v>1990</v>
      </c>
      <c r="D596" s="60">
        <v>11171</v>
      </c>
      <c r="E596" s="55" t="s">
        <v>1991</v>
      </c>
      <c r="F596" s="56" t="s">
        <v>1992</v>
      </c>
      <c r="G596" s="56" t="s">
        <v>1841</v>
      </c>
      <c r="H596" s="59" t="s">
        <v>25</v>
      </c>
      <c r="I596" s="57">
        <v>1</v>
      </c>
      <c r="J596" s="57">
        <v>1</v>
      </c>
      <c r="K596" s="141"/>
      <c r="L596" s="141">
        <f t="shared" si="87"/>
        <v>0</v>
      </c>
      <c r="M596" s="65" t="s">
        <v>1133</v>
      </c>
      <c r="N596" s="66" t="s">
        <v>1165</v>
      </c>
      <c r="O596" s="69">
        <v>1</v>
      </c>
      <c r="P596" s="168">
        <f t="shared" si="88"/>
        <v>0</v>
      </c>
      <c r="Q596" s="68" t="s">
        <v>1165</v>
      </c>
      <c r="R596" s="68">
        <v>1</v>
      </c>
      <c r="S596" s="141">
        <f t="shared" si="89"/>
        <v>0</v>
      </c>
      <c r="T596" s="185" t="str">
        <f t="shared" si="90"/>
        <v>四通30mm常规螺纹安全试剂瓶盖配硬管：货号（11171）：FNTRC30H，四通，30mm，常规螺纹，安全试剂瓶盖配硬管，1套/袋；0元/套</v>
      </c>
      <c r="U596" s="202"/>
      <c r="V596" s="203"/>
      <c r="W596" s="203"/>
      <c r="X596" s="204"/>
      <c r="Y596" s="173"/>
      <c r="Z596" s="73" t="s">
        <v>1993</v>
      </c>
      <c r="AA596" s="141" t="s">
        <v>4588</v>
      </c>
      <c r="AB596" s="141" t="s">
        <v>4592</v>
      </c>
      <c r="AC596" s="141" t="s">
        <v>4589</v>
      </c>
      <c r="AD596" s="186" t="s">
        <v>4597</v>
      </c>
      <c r="AE596" s="186" t="s">
        <v>4594</v>
      </c>
      <c r="AF596" s="186" t="s">
        <v>4595</v>
      </c>
      <c r="AG596" s="186" t="s">
        <v>4596</v>
      </c>
    </row>
    <row r="597" spans="1:33" ht="30" hidden="1" customHeight="1">
      <c r="A597" s="231"/>
      <c r="B597" s="234"/>
      <c r="C597" s="58" t="s">
        <v>1994</v>
      </c>
      <c r="D597" s="60">
        <v>11172</v>
      </c>
      <c r="E597" s="55" t="s">
        <v>1995</v>
      </c>
      <c r="F597" s="56" t="s">
        <v>1996</v>
      </c>
      <c r="G597" s="56" t="s">
        <v>1841</v>
      </c>
      <c r="H597" s="59" t="s">
        <v>25</v>
      </c>
      <c r="I597" s="57">
        <v>1</v>
      </c>
      <c r="J597" s="57">
        <v>1</v>
      </c>
      <c r="K597" s="141"/>
      <c r="L597" s="141">
        <f t="shared" si="87"/>
        <v>0</v>
      </c>
      <c r="M597" s="65" t="s">
        <v>1133</v>
      </c>
      <c r="N597" s="66" t="s">
        <v>1165</v>
      </c>
      <c r="O597" s="69">
        <v>1</v>
      </c>
      <c r="P597" s="168">
        <f t="shared" si="88"/>
        <v>0</v>
      </c>
      <c r="Q597" s="68" t="s">
        <v>1165</v>
      </c>
      <c r="R597" s="68">
        <v>1</v>
      </c>
      <c r="S597" s="141">
        <f t="shared" si="89"/>
        <v>0</v>
      </c>
      <c r="T597" s="185" t="str">
        <f t="shared" si="90"/>
        <v>四通45mm常规螺纹安全试剂瓶盖配硬管：货号（11172）：FNTRC45H，四通，45mm，常规螺纹，安全试剂瓶盖配硬管，1套/袋；0元/套</v>
      </c>
      <c r="U597" s="222"/>
      <c r="V597" s="223"/>
      <c r="W597" s="223"/>
      <c r="X597" s="224"/>
      <c r="Y597" s="163"/>
      <c r="Z597" s="73" t="s">
        <v>1997</v>
      </c>
      <c r="AA597" s="141" t="s">
        <v>4588</v>
      </c>
      <c r="AB597" s="141" t="s">
        <v>4592</v>
      </c>
      <c r="AC597" s="141" t="s">
        <v>4589</v>
      </c>
      <c r="AD597" s="186" t="s">
        <v>4597</v>
      </c>
      <c r="AE597" s="186" t="s">
        <v>4594</v>
      </c>
      <c r="AF597" s="186" t="s">
        <v>4595</v>
      </c>
      <c r="AG597" s="186" t="s">
        <v>4596</v>
      </c>
    </row>
    <row r="598" spans="1:33" ht="30" hidden="1" customHeight="1">
      <c r="A598" s="231"/>
      <c r="B598" s="234"/>
      <c r="C598" s="58" t="s">
        <v>1998</v>
      </c>
      <c r="D598" s="60">
        <v>11173</v>
      </c>
      <c r="E598" s="55" t="s">
        <v>1999</v>
      </c>
      <c r="F598" s="56" t="s">
        <v>2000</v>
      </c>
      <c r="G598" s="56" t="s">
        <v>1841</v>
      </c>
      <c r="H598" s="59" t="s">
        <v>25</v>
      </c>
      <c r="I598" s="57">
        <v>1</v>
      </c>
      <c r="J598" s="57">
        <v>1</v>
      </c>
      <c r="K598" s="141"/>
      <c r="L598" s="141">
        <f t="shared" si="87"/>
        <v>0</v>
      </c>
      <c r="M598" s="65" t="s">
        <v>1133</v>
      </c>
      <c r="N598" s="66" t="s">
        <v>1165</v>
      </c>
      <c r="O598" s="69">
        <v>1</v>
      </c>
      <c r="P598" s="168">
        <f t="shared" si="88"/>
        <v>0</v>
      </c>
      <c r="Q598" s="68" t="s">
        <v>1165</v>
      </c>
      <c r="R598" s="68">
        <v>1</v>
      </c>
      <c r="S598" s="141">
        <f t="shared" si="89"/>
        <v>0</v>
      </c>
      <c r="T598" s="185" t="str">
        <f t="shared" si="90"/>
        <v>四通80mm常规螺纹安全试剂瓶盖配硬管：货号（11173）：FNTRC80H，四通，80mm，常规螺纹，安全试剂瓶盖配硬管，1套/袋；0元/套</v>
      </c>
      <c r="U598" s="225"/>
      <c r="V598" s="226"/>
      <c r="W598" s="226"/>
      <c r="X598" s="227"/>
      <c r="Y598" s="174"/>
      <c r="Z598" s="73" t="s">
        <v>2001</v>
      </c>
      <c r="AA598" s="141" t="s">
        <v>4588</v>
      </c>
      <c r="AB598" s="141" t="s">
        <v>4592</v>
      </c>
      <c r="AC598" s="141" t="s">
        <v>4589</v>
      </c>
      <c r="AD598" s="186" t="s">
        <v>4597</v>
      </c>
      <c r="AE598" s="186" t="s">
        <v>4594</v>
      </c>
      <c r="AF598" s="186" t="s">
        <v>4595</v>
      </c>
      <c r="AG598" s="186" t="s">
        <v>4596</v>
      </c>
    </row>
    <row r="599" spans="1:33" ht="30" hidden="1" customHeight="1">
      <c r="A599" s="231"/>
      <c r="B599" s="234"/>
      <c r="C599" s="58" t="s">
        <v>2002</v>
      </c>
      <c r="D599" s="60">
        <v>11174</v>
      </c>
      <c r="E599" s="55" t="s">
        <v>2003</v>
      </c>
      <c r="F599" s="56" t="s">
        <v>2004</v>
      </c>
      <c r="G599" s="56" t="s">
        <v>1841</v>
      </c>
      <c r="H599" s="59" t="s">
        <v>25</v>
      </c>
      <c r="I599" s="57">
        <v>1</v>
      </c>
      <c r="J599" s="57">
        <v>1</v>
      </c>
      <c r="K599" s="141"/>
      <c r="L599" s="141">
        <f t="shared" si="87"/>
        <v>0</v>
      </c>
      <c r="M599" s="65" t="s">
        <v>1133</v>
      </c>
      <c r="N599" s="66" t="s">
        <v>1165</v>
      </c>
      <c r="O599" s="69">
        <v>1</v>
      </c>
      <c r="P599" s="168">
        <f t="shared" si="88"/>
        <v>0</v>
      </c>
      <c r="Q599" s="68" t="s">
        <v>1165</v>
      </c>
      <c r="R599" s="68">
        <v>1</v>
      </c>
      <c r="S599" s="141">
        <f t="shared" si="89"/>
        <v>0</v>
      </c>
      <c r="T599" s="185" t="str">
        <f t="shared" si="90"/>
        <v>四通30mm常规螺纹安全试剂瓶盖配软管：货号（11174）：FNTRC30S，四通，30mm，常规螺纹，安全试剂瓶盖配软管，1套/袋；0元/套</v>
      </c>
      <c r="U599" s="202"/>
      <c r="V599" s="203"/>
      <c r="W599" s="203"/>
      <c r="X599" s="204"/>
      <c r="Y599" s="173"/>
      <c r="Z599" s="73" t="s">
        <v>2005</v>
      </c>
      <c r="AA599" s="141" t="s">
        <v>4588</v>
      </c>
      <c r="AB599" s="141" t="s">
        <v>4592</v>
      </c>
      <c r="AC599" s="141" t="s">
        <v>4589</v>
      </c>
      <c r="AD599" s="186" t="s">
        <v>4597</v>
      </c>
      <c r="AE599" s="186" t="s">
        <v>4594</v>
      </c>
      <c r="AF599" s="186" t="s">
        <v>4595</v>
      </c>
      <c r="AG599" s="186" t="s">
        <v>4596</v>
      </c>
    </row>
    <row r="600" spans="1:33" ht="30" hidden="1" customHeight="1">
      <c r="A600" s="231"/>
      <c r="B600" s="234"/>
      <c r="C600" s="58" t="s">
        <v>2006</v>
      </c>
      <c r="D600" s="60">
        <v>11175</v>
      </c>
      <c r="E600" s="55" t="s">
        <v>2007</v>
      </c>
      <c r="F600" s="56" t="s">
        <v>2008</v>
      </c>
      <c r="G600" s="56" t="s">
        <v>1841</v>
      </c>
      <c r="H600" s="59" t="s">
        <v>25</v>
      </c>
      <c r="I600" s="57">
        <v>1</v>
      </c>
      <c r="J600" s="57">
        <v>1</v>
      </c>
      <c r="K600" s="141"/>
      <c r="L600" s="141">
        <f t="shared" si="87"/>
        <v>0</v>
      </c>
      <c r="M600" s="65" t="s">
        <v>1133</v>
      </c>
      <c r="N600" s="66" t="s">
        <v>1165</v>
      </c>
      <c r="O600" s="69">
        <v>1</v>
      </c>
      <c r="P600" s="168">
        <f t="shared" si="88"/>
        <v>0</v>
      </c>
      <c r="Q600" s="68" t="s">
        <v>1165</v>
      </c>
      <c r="R600" s="68">
        <v>1</v>
      </c>
      <c r="S600" s="141">
        <f t="shared" si="89"/>
        <v>0</v>
      </c>
      <c r="T600" s="185" t="str">
        <f t="shared" si="90"/>
        <v>四通45mm常规螺纹安全试剂瓶盖配软管：货号（11175）：FNTRC45S，四通，45mm，常规螺纹，安全试剂瓶盖配软管，1套/袋；0元/套</v>
      </c>
      <c r="U600" s="222"/>
      <c r="V600" s="223"/>
      <c r="W600" s="223"/>
      <c r="X600" s="224"/>
      <c r="Y600" s="163"/>
      <c r="Z600" s="73" t="s">
        <v>2009</v>
      </c>
      <c r="AA600" s="141" t="s">
        <v>4588</v>
      </c>
      <c r="AB600" s="141" t="s">
        <v>4592</v>
      </c>
      <c r="AC600" s="141" t="s">
        <v>4589</v>
      </c>
      <c r="AD600" s="186" t="s">
        <v>4597</v>
      </c>
      <c r="AE600" s="186" t="s">
        <v>4594</v>
      </c>
      <c r="AF600" s="186" t="s">
        <v>4595</v>
      </c>
      <c r="AG600" s="186" t="s">
        <v>4596</v>
      </c>
    </row>
    <row r="601" spans="1:33" ht="30" hidden="1" customHeight="1">
      <c r="A601" s="231"/>
      <c r="B601" s="234"/>
      <c r="C601" s="58" t="s">
        <v>2010</v>
      </c>
      <c r="D601" s="60">
        <v>11176</v>
      </c>
      <c r="E601" s="55" t="s">
        <v>2011</v>
      </c>
      <c r="F601" s="56" t="s">
        <v>2012</v>
      </c>
      <c r="G601" s="56" t="s">
        <v>1841</v>
      </c>
      <c r="H601" s="59" t="s">
        <v>25</v>
      </c>
      <c r="I601" s="57">
        <v>1</v>
      </c>
      <c r="J601" s="57">
        <v>1</v>
      </c>
      <c r="K601" s="141"/>
      <c r="L601" s="141">
        <f t="shared" si="87"/>
        <v>0</v>
      </c>
      <c r="M601" s="65" t="s">
        <v>1133</v>
      </c>
      <c r="N601" s="66" t="s">
        <v>1165</v>
      </c>
      <c r="O601" s="69">
        <v>1</v>
      </c>
      <c r="P601" s="168">
        <f t="shared" si="88"/>
        <v>0</v>
      </c>
      <c r="Q601" s="68" t="s">
        <v>1165</v>
      </c>
      <c r="R601" s="68">
        <v>1</v>
      </c>
      <c r="S601" s="141">
        <f t="shared" si="89"/>
        <v>0</v>
      </c>
      <c r="T601" s="185" t="str">
        <f t="shared" si="90"/>
        <v>四通80mm常规螺纹安全试剂瓶盖配软管：货号（11176）：FNTRC80S，四通，80mm，常规螺纹，安全试剂瓶盖配软管，1套/袋；0元/套</v>
      </c>
      <c r="U601" s="225"/>
      <c r="V601" s="226"/>
      <c r="W601" s="226"/>
      <c r="X601" s="227"/>
      <c r="Y601" s="174"/>
      <c r="Z601" s="73" t="s">
        <v>2013</v>
      </c>
      <c r="AA601" s="141" t="s">
        <v>4588</v>
      </c>
      <c r="AB601" s="141" t="s">
        <v>4592</v>
      </c>
      <c r="AC601" s="141" t="s">
        <v>4589</v>
      </c>
      <c r="AD601" s="186" t="s">
        <v>4597</v>
      </c>
      <c r="AE601" s="186" t="s">
        <v>4594</v>
      </c>
      <c r="AF601" s="186" t="s">
        <v>4595</v>
      </c>
      <c r="AG601" s="186" t="s">
        <v>4596</v>
      </c>
    </row>
    <row r="602" spans="1:33" ht="30" hidden="1" customHeight="1">
      <c r="A602" s="231"/>
      <c r="B602" s="234"/>
      <c r="C602" s="58" t="s">
        <v>2014</v>
      </c>
      <c r="D602" s="60">
        <v>11177</v>
      </c>
      <c r="E602" s="55" t="s">
        <v>2015</v>
      </c>
      <c r="F602" s="56" t="s">
        <v>2016</v>
      </c>
      <c r="G602" s="56" t="s">
        <v>1841</v>
      </c>
      <c r="H602" s="59" t="s">
        <v>25</v>
      </c>
      <c r="I602" s="57">
        <v>1</v>
      </c>
      <c r="J602" s="57">
        <v>1</v>
      </c>
      <c r="K602" s="141"/>
      <c r="L602" s="141">
        <f t="shared" si="87"/>
        <v>0</v>
      </c>
      <c r="M602" s="65" t="s">
        <v>1133</v>
      </c>
      <c r="N602" s="66" t="s">
        <v>1165</v>
      </c>
      <c r="O602" s="69">
        <v>1</v>
      </c>
      <c r="P602" s="168">
        <f t="shared" si="88"/>
        <v>0</v>
      </c>
      <c r="Q602" s="68" t="s">
        <v>1165</v>
      </c>
      <c r="R602" s="68">
        <v>1</v>
      </c>
      <c r="S602" s="141">
        <f t="shared" si="89"/>
        <v>0</v>
      </c>
      <c r="T602" s="185" t="str">
        <f t="shared" si="90"/>
        <v>四通30mm特殊螺纹安全试剂瓶盖配硬管：货号（11177）：FSSRC30H，四通，30mm，特殊螺纹，安全试剂瓶盖配硬管，1套/袋；0元/套</v>
      </c>
      <c r="U602" s="202"/>
      <c r="V602" s="203"/>
      <c r="W602" s="203"/>
      <c r="X602" s="204"/>
      <c r="Y602" s="173"/>
      <c r="Z602" s="73" t="s">
        <v>2017</v>
      </c>
      <c r="AA602" s="141" t="s">
        <v>4588</v>
      </c>
      <c r="AB602" s="141" t="s">
        <v>4592</v>
      </c>
      <c r="AC602" s="141" t="s">
        <v>4589</v>
      </c>
      <c r="AD602" s="186" t="s">
        <v>4597</v>
      </c>
      <c r="AE602" s="186" t="s">
        <v>4594</v>
      </c>
      <c r="AF602" s="186" t="s">
        <v>4595</v>
      </c>
      <c r="AG602" s="186" t="s">
        <v>4596</v>
      </c>
    </row>
    <row r="603" spans="1:33" ht="30" hidden="1" customHeight="1">
      <c r="A603" s="231"/>
      <c r="B603" s="234"/>
      <c r="C603" s="58" t="s">
        <v>2018</v>
      </c>
      <c r="D603" s="60">
        <v>11178</v>
      </c>
      <c r="E603" s="55" t="s">
        <v>2019</v>
      </c>
      <c r="F603" s="56" t="s">
        <v>2020</v>
      </c>
      <c r="G603" s="56" t="s">
        <v>1841</v>
      </c>
      <c r="H603" s="59" t="s">
        <v>25</v>
      </c>
      <c r="I603" s="57">
        <v>1</v>
      </c>
      <c r="J603" s="57">
        <v>1</v>
      </c>
      <c r="K603" s="141"/>
      <c r="L603" s="141">
        <f t="shared" si="87"/>
        <v>0</v>
      </c>
      <c r="M603" s="65" t="s">
        <v>1133</v>
      </c>
      <c r="N603" s="66" t="s">
        <v>1165</v>
      </c>
      <c r="O603" s="69">
        <v>1</v>
      </c>
      <c r="P603" s="168">
        <f t="shared" si="88"/>
        <v>0</v>
      </c>
      <c r="Q603" s="68" t="s">
        <v>1165</v>
      </c>
      <c r="R603" s="68">
        <v>1</v>
      </c>
      <c r="S603" s="141">
        <f t="shared" si="89"/>
        <v>0</v>
      </c>
      <c r="T603" s="185" t="str">
        <f t="shared" si="90"/>
        <v>四通45mm特殊螺纹安全试剂瓶盖配硬管：货号（11178）：FSSRC45H，四通，45mm，特殊螺纹，安全试剂瓶盖配硬管，1套/袋；0元/套</v>
      </c>
      <c r="U603" s="222"/>
      <c r="V603" s="223"/>
      <c r="W603" s="223"/>
      <c r="X603" s="224"/>
      <c r="Y603" s="163"/>
      <c r="Z603" s="73" t="s">
        <v>2021</v>
      </c>
      <c r="AA603" s="141" t="s">
        <v>4588</v>
      </c>
      <c r="AB603" s="141" t="s">
        <v>4592</v>
      </c>
      <c r="AC603" s="141" t="s">
        <v>4589</v>
      </c>
      <c r="AD603" s="186" t="s">
        <v>4597</v>
      </c>
      <c r="AE603" s="186" t="s">
        <v>4594</v>
      </c>
      <c r="AF603" s="186" t="s">
        <v>4595</v>
      </c>
      <c r="AG603" s="186" t="s">
        <v>4596</v>
      </c>
    </row>
    <row r="604" spans="1:33" ht="30" hidden="1" customHeight="1">
      <c r="A604" s="231"/>
      <c r="B604" s="234"/>
      <c r="C604" s="58" t="s">
        <v>2022</v>
      </c>
      <c r="D604" s="60">
        <v>11179</v>
      </c>
      <c r="E604" s="55" t="s">
        <v>2023</v>
      </c>
      <c r="F604" s="56" t="s">
        <v>2024</v>
      </c>
      <c r="G604" s="56" t="s">
        <v>1841</v>
      </c>
      <c r="H604" s="59" t="s">
        <v>25</v>
      </c>
      <c r="I604" s="57">
        <v>1</v>
      </c>
      <c r="J604" s="57">
        <v>1</v>
      </c>
      <c r="K604" s="141"/>
      <c r="L604" s="141">
        <f t="shared" si="87"/>
        <v>0</v>
      </c>
      <c r="M604" s="65" t="s">
        <v>1133</v>
      </c>
      <c r="N604" s="66" t="s">
        <v>1165</v>
      </c>
      <c r="O604" s="69">
        <v>1</v>
      </c>
      <c r="P604" s="168">
        <f t="shared" si="88"/>
        <v>0</v>
      </c>
      <c r="Q604" s="68" t="s">
        <v>1165</v>
      </c>
      <c r="R604" s="68">
        <v>1</v>
      </c>
      <c r="S604" s="141">
        <f t="shared" si="89"/>
        <v>0</v>
      </c>
      <c r="T604" s="185" t="str">
        <f t="shared" si="90"/>
        <v>四通80mm特殊螺纹安全试剂瓶盖配硬管：货号（11179）：FSSRC80H，四通，80mm，特殊螺纹，安全试剂瓶盖配硬管，1套/袋；0元/套</v>
      </c>
      <c r="U604" s="225"/>
      <c r="V604" s="226"/>
      <c r="W604" s="226"/>
      <c r="X604" s="227"/>
      <c r="Y604" s="174"/>
      <c r="Z604" s="73" t="s">
        <v>2025</v>
      </c>
      <c r="AA604" s="141" t="s">
        <v>4588</v>
      </c>
      <c r="AB604" s="141" t="s">
        <v>4592</v>
      </c>
      <c r="AC604" s="141" t="s">
        <v>4589</v>
      </c>
      <c r="AD604" s="186" t="s">
        <v>4597</v>
      </c>
      <c r="AE604" s="186" t="s">
        <v>4594</v>
      </c>
      <c r="AF604" s="186" t="s">
        <v>4595</v>
      </c>
      <c r="AG604" s="186" t="s">
        <v>4596</v>
      </c>
    </row>
    <row r="605" spans="1:33" ht="30" hidden="1" customHeight="1">
      <c r="A605" s="231"/>
      <c r="B605" s="234"/>
      <c r="C605" s="58" t="s">
        <v>2026</v>
      </c>
      <c r="D605" s="60">
        <v>11180</v>
      </c>
      <c r="E605" s="55" t="s">
        <v>2027</v>
      </c>
      <c r="F605" s="56" t="s">
        <v>2028</v>
      </c>
      <c r="G605" s="56" t="s">
        <v>1841</v>
      </c>
      <c r="H605" s="59" t="s">
        <v>25</v>
      </c>
      <c r="I605" s="57">
        <v>1</v>
      </c>
      <c r="J605" s="57">
        <v>1</v>
      </c>
      <c r="K605" s="141"/>
      <c r="L605" s="141">
        <f t="shared" si="87"/>
        <v>0</v>
      </c>
      <c r="M605" s="65" t="s">
        <v>1133</v>
      </c>
      <c r="N605" s="66" t="s">
        <v>1165</v>
      </c>
      <c r="O605" s="69">
        <v>1</v>
      </c>
      <c r="P605" s="168">
        <f t="shared" si="88"/>
        <v>0</v>
      </c>
      <c r="Q605" s="68" t="s">
        <v>1165</v>
      </c>
      <c r="R605" s="68">
        <v>1</v>
      </c>
      <c r="S605" s="141">
        <f t="shared" si="89"/>
        <v>0</v>
      </c>
      <c r="T605" s="185" t="str">
        <f t="shared" si="90"/>
        <v>四通30mm特殊螺纹安全试剂瓶盖配软管：货号（11180）：FSSRC30S，四通，30mm，特殊螺纹，安全试剂瓶盖配软管，1套/袋；0元/套</v>
      </c>
      <c r="U605" s="202"/>
      <c r="V605" s="203"/>
      <c r="W605" s="203"/>
      <c r="X605" s="204"/>
      <c r="Y605" s="173"/>
      <c r="Z605" s="73" t="s">
        <v>2029</v>
      </c>
      <c r="AA605" s="141" t="s">
        <v>4588</v>
      </c>
      <c r="AB605" s="141" t="s">
        <v>4592</v>
      </c>
      <c r="AC605" s="141" t="s">
        <v>4589</v>
      </c>
      <c r="AD605" s="186" t="s">
        <v>4597</v>
      </c>
      <c r="AE605" s="186" t="s">
        <v>4594</v>
      </c>
      <c r="AF605" s="186" t="s">
        <v>4595</v>
      </c>
      <c r="AG605" s="186" t="s">
        <v>4596</v>
      </c>
    </row>
    <row r="606" spans="1:33" ht="30" hidden="1" customHeight="1">
      <c r="A606" s="231"/>
      <c r="B606" s="234"/>
      <c r="C606" s="58" t="s">
        <v>2030</v>
      </c>
      <c r="D606" s="60">
        <v>11181</v>
      </c>
      <c r="E606" s="55" t="s">
        <v>2031</v>
      </c>
      <c r="F606" s="56" t="s">
        <v>2032</v>
      </c>
      <c r="G606" s="56" t="s">
        <v>1841</v>
      </c>
      <c r="H606" s="59" t="s">
        <v>25</v>
      </c>
      <c r="I606" s="57">
        <v>1</v>
      </c>
      <c r="J606" s="57">
        <v>1</v>
      </c>
      <c r="K606" s="141"/>
      <c r="L606" s="141">
        <f t="shared" si="87"/>
        <v>0</v>
      </c>
      <c r="M606" s="65" t="s">
        <v>1133</v>
      </c>
      <c r="N606" s="66" t="s">
        <v>1165</v>
      </c>
      <c r="O606" s="69">
        <v>1</v>
      </c>
      <c r="P606" s="168">
        <f t="shared" si="88"/>
        <v>0</v>
      </c>
      <c r="Q606" s="68" t="s">
        <v>1165</v>
      </c>
      <c r="R606" s="68">
        <v>1</v>
      </c>
      <c r="S606" s="141">
        <f t="shared" si="89"/>
        <v>0</v>
      </c>
      <c r="T606" s="185" t="str">
        <f t="shared" si="90"/>
        <v>四通45mm特殊螺纹安全试剂瓶盖配软管：货号（11181）：FSSRC45S，四通，45mm，特殊螺纹，安全试剂瓶盖配软管，1套/袋；0元/套</v>
      </c>
      <c r="U606" s="222"/>
      <c r="V606" s="223"/>
      <c r="W606" s="223"/>
      <c r="X606" s="224"/>
      <c r="Y606" s="163"/>
      <c r="Z606" s="73" t="s">
        <v>2033</v>
      </c>
      <c r="AA606" s="141" t="s">
        <v>4588</v>
      </c>
      <c r="AB606" s="141" t="s">
        <v>4592</v>
      </c>
      <c r="AC606" s="141" t="s">
        <v>4589</v>
      </c>
      <c r="AD606" s="186" t="s">
        <v>4597</v>
      </c>
      <c r="AE606" s="186" t="s">
        <v>4594</v>
      </c>
      <c r="AF606" s="186" t="s">
        <v>4595</v>
      </c>
      <c r="AG606" s="186" t="s">
        <v>4596</v>
      </c>
    </row>
    <row r="607" spans="1:33" ht="30" hidden="1" customHeight="1">
      <c r="A607" s="232"/>
      <c r="B607" s="235"/>
      <c r="C607" s="58" t="s">
        <v>2034</v>
      </c>
      <c r="D607" s="60">
        <v>11182</v>
      </c>
      <c r="E607" s="55" t="s">
        <v>2035</v>
      </c>
      <c r="F607" s="56" t="s">
        <v>2036</v>
      </c>
      <c r="G607" s="56" t="s">
        <v>1841</v>
      </c>
      <c r="H607" s="59" t="s">
        <v>25</v>
      </c>
      <c r="I607" s="57">
        <v>1</v>
      </c>
      <c r="J607" s="57">
        <v>1</v>
      </c>
      <c r="K607" s="141"/>
      <c r="L607" s="141">
        <f t="shared" si="87"/>
        <v>0</v>
      </c>
      <c r="M607" s="65" t="s">
        <v>1133</v>
      </c>
      <c r="N607" s="66" t="s">
        <v>1165</v>
      </c>
      <c r="O607" s="69">
        <v>1</v>
      </c>
      <c r="P607" s="168">
        <f t="shared" si="88"/>
        <v>0</v>
      </c>
      <c r="Q607" s="68" t="s">
        <v>1165</v>
      </c>
      <c r="R607" s="68">
        <v>1</v>
      </c>
      <c r="S607" s="141">
        <f t="shared" si="89"/>
        <v>0</v>
      </c>
      <c r="T607" s="185" t="str">
        <f t="shared" si="90"/>
        <v>四通80mm特殊螺纹安全试剂瓶盖配软管：货号（11182）：FSSRC80S，四通，80mm，特殊螺纹，安全试剂瓶盖配软管，1套/袋；0元/套</v>
      </c>
      <c r="U607" s="225"/>
      <c r="V607" s="226"/>
      <c r="W607" s="226"/>
      <c r="X607" s="227"/>
      <c r="Y607" s="174"/>
      <c r="Z607" s="73" t="s">
        <v>2037</v>
      </c>
      <c r="AA607" s="141" t="s">
        <v>4588</v>
      </c>
      <c r="AB607" s="141" t="s">
        <v>4592</v>
      </c>
      <c r="AC607" s="141" t="s">
        <v>4589</v>
      </c>
      <c r="AD607" s="186" t="s">
        <v>4597</v>
      </c>
      <c r="AE607" s="186" t="s">
        <v>4594</v>
      </c>
      <c r="AF607" s="186" t="s">
        <v>4595</v>
      </c>
      <c r="AG607" s="186" t="s">
        <v>4596</v>
      </c>
    </row>
    <row r="608" spans="1:33" ht="30" customHeight="1">
      <c r="A608" s="84" t="s">
        <v>2038</v>
      </c>
      <c r="B608" s="84" t="s">
        <v>2039</v>
      </c>
      <c r="C608" s="58" t="s">
        <v>4048</v>
      </c>
      <c r="D608" s="60">
        <v>11188</v>
      </c>
      <c r="E608" s="55" t="s">
        <v>4478</v>
      </c>
      <c r="F608" s="55" t="s">
        <v>4049</v>
      </c>
      <c r="G608" s="56" t="s">
        <v>1687</v>
      </c>
      <c r="H608" s="59" t="s">
        <v>25</v>
      </c>
      <c r="I608" s="57">
        <v>1</v>
      </c>
      <c r="J608" s="57">
        <v>1</v>
      </c>
      <c r="K608" s="141">
        <f>200</f>
        <v>200</v>
      </c>
      <c r="L608" s="141">
        <f t="shared" si="87"/>
        <v>200</v>
      </c>
      <c r="M608" s="65" t="s">
        <v>1133</v>
      </c>
      <c r="N608" s="66" t="s">
        <v>1165</v>
      </c>
      <c r="O608" s="69">
        <v>1</v>
      </c>
      <c r="P608" s="168">
        <f t="shared" si="88"/>
        <v>200</v>
      </c>
      <c r="Q608" s="68" t="s">
        <v>1165</v>
      </c>
      <c r="R608" s="68">
        <v>1</v>
      </c>
      <c r="S608" s="141">
        <f t="shared" si="89"/>
        <v>200</v>
      </c>
      <c r="T608" s="185" t="str">
        <f t="shared" si="90"/>
        <v>孔板消泡器：货号（11188）：PDR96B，带无针注射器一支，1套/箱；200元/套</v>
      </c>
      <c r="U608" s="202"/>
      <c r="V608" s="203"/>
      <c r="W608" s="203"/>
      <c r="X608" s="204"/>
      <c r="Y608" s="173"/>
      <c r="Z608" s="73" t="s">
        <v>4479</v>
      </c>
      <c r="AA608" s="141" t="s">
        <v>4588</v>
      </c>
      <c r="AB608" s="141" t="s">
        <v>4592</v>
      </c>
      <c r="AC608" s="141" t="s">
        <v>4589</v>
      </c>
      <c r="AD608" s="186" t="s">
        <v>4597</v>
      </c>
      <c r="AE608" s="186" t="s">
        <v>4594</v>
      </c>
      <c r="AF608" s="186" t="s">
        <v>4595</v>
      </c>
      <c r="AG608" s="186" t="s">
        <v>4596</v>
      </c>
    </row>
    <row r="609" spans="1:33" ht="30" customHeight="1">
      <c r="A609" s="85" t="s">
        <v>4485</v>
      </c>
      <c r="B609" s="262" t="s">
        <v>2042</v>
      </c>
      <c r="C609" s="58" t="s">
        <v>4486</v>
      </c>
      <c r="D609" s="60">
        <v>11198</v>
      </c>
      <c r="E609" s="55" t="s">
        <v>4489</v>
      </c>
      <c r="F609" s="55" t="s">
        <v>4488</v>
      </c>
      <c r="G609" s="56" t="s">
        <v>1687</v>
      </c>
      <c r="H609" s="59" t="s">
        <v>25</v>
      </c>
      <c r="I609" s="57">
        <v>1</v>
      </c>
      <c r="J609" s="57">
        <v>1</v>
      </c>
      <c r="K609" s="141">
        <f>100</f>
        <v>100</v>
      </c>
      <c r="L609" s="141">
        <f t="shared" si="87"/>
        <v>100</v>
      </c>
      <c r="M609" s="65" t="s">
        <v>1133</v>
      </c>
      <c r="N609" s="66" t="s">
        <v>1165</v>
      </c>
      <c r="O609" s="69">
        <v>1</v>
      </c>
      <c r="P609" s="168">
        <f t="shared" si="88"/>
        <v>100</v>
      </c>
      <c r="Q609" s="68" t="s">
        <v>1165</v>
      </c>
      <c r="R609" s="68">
        <v>1</v>
      </c>
      <c r="S609" s="141">
        <f t="shared" si="89"/>
        <v>100</v>
      </c>
      <c r="T609" s="185" t="str">
        <f t="shared" si="90"/>
        <v>分离式试管架：货号（11198）：MSDR9N，兼容0.2/0.6/1/1.5/2/5/10/15mL试管,八联管等，1套/箱；100元/套</v>
      </c>
      <c r="U609" s="202" t="s">
        <v>2044</v>
      </c>
      <c r="V609" s="203"/>
      <c r="W609" s="203"/>
      <c r="X609" s="204"/>
      <c r="Y609" s="173"/>
      <c r="Z609" s="73" t="s">
        <v>4487</v>
      </c>
      <c r="AA609" s="141" t="s">
        <v>4588</v>
      </c>
      <c r="AB609" s="141" t="s">
        <v>4592</v>
      </c>
      <c r="AC609" s="141" t="s">
        <v>4589</v>
      </c>
      <c r="AD609" s="186" t="s">
        <v>4597</v>
      </c>
      <c r="AE609" s="186" t="s">
        <v>4594</v>
      </c>
      <c r="AF609" s="186" t="s">
        <v>4595</v>
      </c>
      <c r="AG609" s="186" t="s">
        <v>4596</v>
      </c>
    </row>
    <row r="610" spans="1:33" ht="30" customHeight="1">
      <c r="A610" s="85" t="s">
        <v>2041</v>
      </c>
      <c r="B610" s="263"/>
      <c r="C610" s="58" t="s">
        <v>4644</v>
      </c>
      <c r="D610" s="60">
        <v>11199</v>
      </c>
      <c r="E610" s="55" t="s">
        <v>4474</v>
      </c>
      <c r="F610" s="55" t="s">
        <v>4509</v>
      </c>
      <c r="G610" s="56" t="s">
        <v>4641</v>
      </c>
      <c r="H610" s="59" t="s">
        <v>25</v>
      </c>
      <c r="I610" s="57">
        <v>1</v>
      </c>
      <c r="J610" s="57">
        <v>1</v>
      </c>
      <c r="K610" s="141">
        <f>3000</f>
        <v>3000</v>
      </c>
      <c r="L610" s="141">
        <f t="shared" si="87"/>
        <v>3000</v>
      </c>
      <c r="M610" s="65" t="s">
        <v>1133</v>
      </c>
      <c r="N610" s="66" t="s">
        <v>1165</v>
      </c>
      <c r="O610" s="69">
        <v>1</v>
      </c>
      <c r="P610" s="168">
        <f t="shared" si="88"/>
        <v>3000</v>
      </c>
      <c r="Q610" s="68" t="s">
        <v>1165</v>
      </c>
      <c r="R610" s="68">
        <v>1</v>
      </c>
      <c r="S610" s="141">
        <f t="shared" si="89"/>
        <v>3000</v>
      </c>
      <c r="T610" s="185" t="str">
        <f t="shared" si="90"/>
        <v>分离式分子磁力架：货号（11199）：MSR9N，国标实测9000高斯以上，兼容0.2/0.6/1/1.5/2/5/10/15mL试管,八联管等，镂空分离式设计可组装，1套/箱；3000元/套</v>
      </c>
      <c r="U610" s="202" t="s">
        <v>2044</v>
      </c>
      <c r="V610" s="203"/>
      <c r="W610" s="203"/>
      <c r="X610" s="204"/>
      <c r="Y610" s="173"/>
      <c r="Z610" s="73" t="s">
        <v>4475</v>
      </c>
      <c r="AA610" s="141" t="s">
        <v>4588</v>
      </c>
      <c r="AB610" s="141" t="s">
        <v>4592</v>
      </c>
      <c r="AC610" s="141" t="s">
        <v>4589</v>
      </c>
      <c r="AD610" s="186" t="s">
        <v>4597</v>
      </c>
      <c r="AE610" s="186" t="s">
        <v>4594</v>
      </c>
      <c r="AF610" s="186" t="s">
        <v>4595</v>
      </c>
      <c r="AG610" s="186" t="s">
        <v>4596</v>
      </c>
    </row>
    <row r="611" spans="1:33" ht="30" customHeight="1">
      <c r="A611" s="85" t="s">
        <v>2041</v>
      </c>
      <c r="B611" s="264"/>
      <c r="C611" s="58" t="s">
        <v>4650</v>
      </c>
      <c r="D611" s="60">
        <v>11199</v>
      </c>
      <c r="E611" s="55" t="s">
        <v>4651</v>
      </c>
      <c r="F611" s="55" t="s">
        <v>4652</v>
      </c>
      <c r="G611" s="56" t="s">
        <v>4458</v>
      </c>
      <c r="H611" s="59" t="s">
        <v>25</v>
      </c>
      <c r="I611" s="57">
        <v>1</v>
      </c>
      <c r="J611" s="57">
        <v>1</v>
      </c>
      <c r="K611" s="141">
        <f>3000</f>
        <v>3000</v>
      </c>
      <c r="L611" s="141">
        <f t="shared" ref="L611" si="91">K611*J611*I611</f>
        <v>3000</v>
      </c>
      <c r="M611" s="65" t="s">
        <v>1133</v>
      </c>
      <c r="N611" s="66" t="s">
        <v>1165</v>
      </c>
      <c r="O611" s="69">
        <v>1</v>
      </c>
      <c r="P611" s="168">
        <f t="shared" ref="P611" si="92">K611/R611*O611*I611</f>
        <v>3000</v>
      </c>
      <c r="Q611" s="68" t="s">
        <v>1165</v>
      </c>
      <c r="R611" s="68">
        <v>1</v>
      </c>
      <c r="S611" s="141">
        <f t="shared" ref="S611" si="93">K611/R611*I611</f>
        <v>3000</v>
      </c>
      <c r="T611" s="185" t="str">
        <f t="shared" ref="T611" si="94">CONCATENATE(C611,AD611,AE611,AF611,D611,AG611,AD611,E611,AA611,F611,AA611,G611,AC611,P611,AB611,N611)</f>
        <v>分离式细胞分选磁力架：货号（11199）：MSRCC9N，国标实测9000高斯以上，兼容0.2/0.6/1/1.5/2/5/10/15mL试管,磁选管，流式管等，镂空分离式设计可组装，1套/箱；3000元/套</v>
      </c>
      <c r="U611" s="202" t="s">
        <v>2044</v>
      </c>
      <c r="V611" s="203"/>
      <c r="W611" s="203"/>
      <c r="X611" s="204"/>
      <c r="Y611" s="173"/>
      <c r="Z611" s="73" t="s">
        <v>4653</v>
      </c>
      <c r="AA611" s="141" t="s">
        <v>4588</v>
      </c>
      <c r="AB611" s="141" t="s">
        <v>4592</v>
      </c>
      <c r="AC611" s="141" t="s">
        <v>4589</v>
      </c>
      <c r="AD611" s="186" t="s">
        <v>4597</v>
      </c>
      <c r="AE611" s="186" t="s">
        <v>4594</v>
      </c>
      <c r="AF611" s="186" t="s">
        <v>4595</v>
      </c>
      <c r="AG611" s="186" t="s">
        <v>4596</v>
      </c>
    </row>
    <row r="612" spans="1:33" ht="30" customHeight="1">
      <c r="A612" s="86" t="s">
        <v>2045</v>
      </c>
      <c r="B612" s="86" t="s">
        <v>2046</v>
      </c>
      <c r="C612" s="58" t="s">
        <v>4643</v>
      </c>
      <c r="D612" s="60">
        <v>12199</v>
      </c>
      <c r="E612" s="55" t="s">
        <v>4476</v>
      </c>
      <c r="F612" s="55" t="s">
        <v>4642</v>
      </c>
      <c r="G612" s="56" t="s">
        <v>4599</v>
      </c>
      <c r="H612" s="59" t="s">
        <v>25</v>
      </c>
      <c r="I612" s="57">
        <v>1</v>
      </c>
      <c r="J612" s="57">
        <v>1</v>
      </c>
      <c r="K612" s="141">
        <f>12000</f>
        <v>12000</v>
      </c>
      <c r="L612" s="141">
        <f t="shared" si="87"/>
        <v>12000</v>
      </c>
      <c r="M612" s="65" t="s">
        <v>1133</v>
      </c>
      <c r="N612" s="66" t="s">
        <v>1165</v>
      </c>
      <c r="O612" s="69">
        <v>1</v>
      </c>
      <c r="P612" s="168">
        <f t="shared" si="88"/>
        <v>12000</v>
      </c>
      <c r="Q612" s="68" t="s">
        <v>1165</v>
      </c>
      <c r="R612" s="68">
        <v>1</v>
      </c>
      <c r="S612" s="141">
        <f t="shared" si="89"/>
        <v>12000</v>
      </c>
      <c r="T612" s="185" t="str">
        <f t="shared" si="90"/>
        <v>注射式反应器：货号（12199）：BAT8H，封闭移液，开放模块，耐高压，可定制，1套/箱；12000元/套</v>
      </c>
      <c r="U612" s="219" t="s">
        <v>2048</v>
      </c>
      <c r="V612" s="220"/>
      <c r="W612" s="220"/>
      <c r="X612" s="221"/>
      <c r="Y612" s="172"/>
      <c r="Z612" s="73" t="s">
        <v>4477</v>
      </c>
      <c r="AA612" s="141" t="s">
        <v>4588</v>
      </c>
      <c r="AB612" s="141" t="s">
        <v>4592</v>
      </c>
      <c r="AC612" s="141" t="s">
        <v>4589</v>
      </c>
      <c r="AD612" s="186" t="s">
        <v>4597</v>
      </c>
      <c r="AE612" s="186" t="s">
        <v>4594</v>
      </c>
      <c r="AF612" s="186" t="s">
        <v>4595</v>
      </c>
      <c r="AG612" s="186" t="s">
        <v>4596</v>
      </c>
    </row>
    <row r="613" spans="1:33" ht="30" customHeight="1">
      <c r="A613" s="125" t="s">
        <v>4068</v>
      </c>
      <c r="B613" s="125" t="s">
        <v>4069</v>
      </c>
      <c r="C613" s="58" t="s">
        <v>4070</v>
      </c>
      <c r="D613" s="60">
        <v>13121</v>
      </c>
      <c r="E613" s="55" t="s">
        <v>4072</v>
      </c>
      <c r="F613" s="55" t="s">
        <v>4505</v>
      </c>
      <c r="G613" s="56" t="s">
        <v>4458</v>
      </c>
      <c r="H613" s="59" t="s">
        <v>25</v>
      </c>
      <c r="I613" s="57">
        <v>1</v>
      </c>
      <c r="J613" s="57">
        <v>1</v>
      </c>
      <c r="K613" s="141">
        <f>200</f>
        <v>200</v>
      </c>
      <c r="L613" s="141">
        <f t="shared" si="87"/>
        <v>200</v>
      </c>
      <c r="M613" s="65" t="s">
        <v>1133</v>
      </c>
      <c r="N613" s="66" t="s">
        <v>1165</v>
      </c>
      <c r="O613" s="69">
        <v>1</v>
      </c>
      <c r="P613" s="168">
        <f t="shared" si="88"/>
        <v>200</v>
      </c>
      <c r="Q613" s="68" t="s">
        <v>1165</v>
      </c>
      <c r="R613" s="68">
        <v>1</v>
      </c>
      <c r="S613" s="141">
        <f t="shared" si="89"/>
        <v>200</v>
      </c>
      <c r="T613" s="185" t="str">
        <f t="shared" si="90"/>
        <v>风火轮移液器架：货号（13121）：BHW30PR，可放置24把移液器，高度可调，行星齿轮组稳固丝滑，1套/箱；200元/套</v>
      </c>
      <c r="U613" s="219"/>
      <c r="V613" s="220"/>
      <c r="W613" s="220"/>
      <c r="X613" s="221"/>
      <c r="Y613" s="172"/>
      <c r="Z613" s="73" t="s">
        <v>4071</v>
      </c>
      <c r="AA613" s="141" t="s">
        <v>4588</v>
      </c>
      <c r="AB613" s="141" t="s">
        <v>4592</v>
      </c>
      <c r="AC613" s="141" t="s">
        <v>4589</v>
      </c>
      <c r="AD613" s="186" t="s">
        <v>4597</v>
      </c>
      <c r="AE613" s="186" t="s">
        <v>4594</v>
      </c>
      <c r="AF613" s="186" t="s">
        <v>4595</v>
      </c>
      <c r="AG613" s="186" t="s">
        <v>4596</v>
      </c>
    </row>
    <row r="614" spans="1:33" ht="30">
      <c r="A614" s="228" t="s">
        <v>4371</v>
      </c>
      <c r="B614" s="228" t="s">
        <v>4372</v>
      </c>
      <c r="C614" s="58" t="s">
        <v>4510</v>
      </c>
      <c r="D614" s="60">
        <v>14828</v>
      </c>
      <c r="E614" s="55" t="s">
        <v>4513</v>
      </c>
      <c r="F614" s="55" t="s">
        <v>4598</v>
      </c>
      <c r="G614" s="56" t="s">
        <v>1687</v>
      </c>
      <c r="H614" s="59" t="s">
        <v>25</v>
      </c>
      <c r="I614" s="57">
        <v>1</v>
      </c>
      <c r="J614" s="57">
        <v>1</v>
      </c>
      <c r="K614" s="141">
        <f>120</f>
        <v>120</v>
      </c>
      <c r="L614" s="141">
        <f t="shared" si="87"/>
        <v>120</v>
      </c>
      <c r="M614" s="65" t="s">
        <v>1133</v>
      </c>
      <c r="N614" s="66" t="s">
        <v>1165</v>
      </c>
      <c r="O614" s="69">
        <v>1</v>
      </c>
      <c r="P614" s="168">
        <f t="shared" si="88"/>
        <v>120</v>
      </c>
      <c r="Q614" s="68" t="s">
        <v>1165</v>
      </c>
      <c r="R614" s="68">
        <v>1</v>
      </c>
      <c r="S614" s="141">
        <f t="shared" si="89"/>
        <v>120</v>
      </c>
      <c r="T614" s="185" t="str">
        <f t="shared" si="90"/>
        <v>HuiBro旋盖挑管镊（A款）：货号（14828）：BRTCT828A，人工学设计，适宜SBS管架冻存管系列，1套/箱；120元/套</v>
      </c>
      <c r="U614" s="202"/>
      <c r="V614" s="203"/>
      <c r="W614" s="203"/>
      <c r="X614" s="204"/>
      <c r="Y614" s="173"/>
      <c r="Z614" s="73" t="s">
        <v>4563</v>
      </c>
      <c r="AA614" s="141" t="s">
        <v>4588</v>
      </c>
      <c r="AB614" s="141" t="s">
        <v>4592</v>
      </c>
      <c r="AC614" s="141" t="s">
        <v>4589</v>
      </c>
      <c r="AD614" s="186" t="s">
        <v>4597</v>
      </c>
      <c r="AE614" s="186" t="s">
        <v>4594</v>
      </c>
      <c r="AF614" s="186" t="s">
        <v>4595</v>
      </c>
      <c r="AG614" s="186" t="s">
        <v>4596</v>
      </c>
    </row>
    <row r="615" spans="1:33" ht="30">
      <c r="A615" s="229"/>
      <c r="B615" s="229"/>
      <c r="C615" s="58" t="s">
        <v>4511</v>
      </c>
      <c r="D615" s="60">
        <v>14829</v>
      </c>
      <c r="E615" s="55" t="s">
        <v>4514</v>
      </c>
      <c r="F615" s="55" t="s">
        <v>4483</v>
      </c>
      <c r="G615" s="56" t="s">
        <v>1687</v>
      </c>
      <c r="H615" s="59" t="s">
        <v>25</v>
      </c>
      <c r="I615" s="57">
        <v>1</v>
      </c>
      <c r="J615" s="57">
        <v>1</v>
      </c>
      <c r="K615" s="141">
        <f>120</f>
        <v>120</v>
      </c>
      <c r="L615" s="141">
        <f t="shared" si="87"/>
        <v>120</v>
      </c>
      <c r="M615" s="65" t="s">
        <v>1133</v>
      </c>
      <c r="N615" s="66" t="s">
        <v>1165</v>
      </c>
      <c r="O615" s="69">
        <v>1</v>
      </c>
      <c r="P615" s="168">
        <f t="shared" si="88"/>
        <v>120</v>
      </c>
      <c r="Q615" s="68" t="s">
        <v>1165</v>
      </c>
      <c r="R615" s="68">
        <v>1</v>
      </c>
      <c r="S615" s="141">
        <f t="shared" si="89"/>
        <v>120</v>
      </c>
      <c r="T615" s="185" t="str">
        <f t="shared" si="90"/>
        <v>HuiBro旋盖挑管镊（B款）：货号（14829）：BRTCT829B，双规格，人工学设计，适宜常规冻存管系列，1套/箱；120元/套</v>
      </c>
      <c r="U615" s="202"/>
      <c r="V615" s="203"/>
      <c r="W615" s="203"/>
      <c r="X615" s="204"/>
      <c r="Y615" s="173"/>
      <c r="Z615" s="73" t="s">
        <v>4564</v>
      </c>
      <c r="AA615" s="141" t="s">
        <v>4588</v>
      </c>
      <c r="AB615" s="141" t="s">
        <v>4592</v>
      </c>
      <c r="AC615" s="141" t="s">
        <v>4589</v>
      </c>
      <c r="AD615" s="186" t="s">
        <v>4597</v>
      </c>
      <c r="AE615" s="186" t="s">
        <v>4594</v>
      </c>
      <c r="AF615" s="186" t="s">
        <v>4595</v>
      </c>
      <c r="AG615" s="186" t="s">
        <v>4596</v>
      </c>
    </row>
    <row r="616" spans="1:33" ht="30">
      <c r="A616" s="229"/>
      <c r="B616" s="229"/>
      <c r="C616" s="58" t="s">
        <v>4512</v>
      </c>
      <c r="D616" s="60">
        <v>14830</v>
      </c>
      <c r="E616" s="55" t="s">
        <v>4515</v>
      </c>
      <c r="F616" s="55" t="s">
        <v>4484</v>
      </c>
      <c r="G616" s="56" t="s">
        <v>1687</v>
      </c>
      <c r="H616" s="59" t="s">
        <v>25</v>
      </c>
      <c r="I616" s="57">
        <v>1</v>
      </c>
      <c r="J616" s="57">
        <v>1</v>
      </c>
      <c r="K616" s="141">
        <f>120</f>
        <v>120</v>
      </c>
      <c r="L616" s="141">
        <f t="shared" si="87"/>
        <v>120</v>
      </c>
      <c r="M616" s="65" t="s">
        <v>1133</v>
      </c>
      <c r="N616" s="66" t="s">
        <v>1165</v>
      </c>
      <c r="O616" s="69">
        <v>1</v>
      </c>
      <c r="P616" s="168">
        <f t="shared" si="88"/>
        <v>120</v>
      </c>
      <c r="Q616" s="68" t="s">
        <v>1165</v>
      </c>
      <c r="R616" s="68">
        <v>1</v>
      </c>
      <c r="S616" s="141">
        <f t="shared" si="89"/>
        <v>120</v>
      </c>
      <c r="T616" s="185" t="str">
        <f t="shared" si="90"/>
        <v>HuiBro旋盖挑管镊（C款）：货号（14830）：BRTCT830C，适配硅胶软盖，人工学设计，适宜SBS管架冻存管系列，1套/箱；120元/套</v>
      </c>
      <c r="U616" s="202"/>
      <c r="V616" s="203"/>
      <c r="W616" s="203"/>
      <c r="X616" s="204"/>
      <c r="Y616" s="173"/>
      <c r="Z616" s="73" t="s">
        <v>4565</v>
      </c>
      <c r="AA616" s="141" t="s">
        <v>4588</v>
      </c>
      <c r="AB616" s="141" t="s">
        <v>4592</v>
      </c>
      <c r="AC616" s="141" t="s">
        <v>4589</v>
      </c>
      <c r="AD616" s="186" t="s">
        <v>4597</v>
      </c>
      <c r="AE616" s="186" t="s">
        <v>4594</v>
      </c>
      <c r="AF616" s="186" t="s">
        <v>4595</v>
      </c>
      <c r="AG616" s="186" t="s">
        <v>4596</v>
      </c>
    </row>
    <row r="617" spans="1:33" ht="30">
      <c r="A617" s="230"/>
      <c r="B617" s="230"/>
      <c r="C617" s="58" t="s">
        <v>4560</v>
      </c>
      <c r="D617" s="60">
        <v>14831</v>
      </c>
      <c r="E617" s="55" t="s">
        <v>4561</v>
      </c>
      <c r="F617" s="55" t="s">
        <v>4576</v>
      </c>
      <c r="G617" s="56" t="s">
        <v>1687</v>
      </c>
      <c r="H617" s="59" t="s">
        <v>25</v>
      </c>
      <c r="I617" s="57">
        <v>1</v>
      </c>
      <c r="J617" s="57">
        <v>1</v>
      </c>
      <c r="K617" s="141">
        <f>120</f>
        <v>120</v>
      </c>
      <c r="L617" s="141">
        <f t="shared" si="87"/>
        <v>120</v>
      </c>
      <c r="M617" s="65" t="s">
        <v>1133</v>
      </c>
      <c r="N617" s="66" t="s">
        <v>1165</v>
      </c>
      <c r="O617" s="69">
        <v>1</v>
      </c>
      <c r="P617" s="168">
        <f t="shared" si="88"/>
        <v>120</v>
      </c>
      <c r="Q617" s="68" t="s">
        <v>1165</v>
      </c>
      <c r="R617" s="68">
        <v>1</v>
      </c>
      <c r="S617" s="141">
        <f t="shared" si="89"/>
        <v>120</v>
      </c>
      <c r="T617" s="185" t="str">
        <f t="shared" si="90"/>
        <v>HuiBro旋盖挑管镊（D款）：货号（14831）：BRTCT831D，人工学设计，适宜常规冻存管系列，1套/箱；120元/套</v>
      </c>
      <c r="U617" s="202"/>
      <c r="V617" s="203"/>
      <c r="W617" s="203"/>
      <c r="X617" s="204"/>
      <c r="Y617" s="173"/>
      <c r="Z617" s="73" t="s">
        <v>4562</v>
      </c>
      <c r="AA617" s="141" t="s">
        <v>4588</v>
      </c>
      <c r="AB617" s="141" t="s">
        <v>4592</v>
      </c>
      <c r="AC617" s="141" t="s">
        <v>4589</v>
      </c>
      <c r="AD617" s="186" t="s">
        <v>4597</v>
      </c>
      <c r="AE617" s="186" t="s">
        <v>4594</v>
      </c>
      <c r="AF617" s="186" t="s">
        <v>4595</v>
      </c>
      <c r="AG617" s="186" t="s">
        <v>4596</v>
      </c>
    </row>
    <row r="618" spans="1:33" ht="30" customHeight="1">
      <c r="A618" s="125" t="s">
        <v>4504</v>
      </c>
      <c r="B618" s="125" t="s">
        <v>4506</v>
      </c>
      <c r="C618" s="58" t="s">
        <v>4507</v>
      </c>
      <c r="D618" s="60">
        <v>14900</v>
      </c>
      <c r="E618" s="55" t="s">
        <v>4516</v>
      </c>
      <c r="F618" s="55" t="s">
        <v>4508</v>
      </c>
      <c r="G618" s="56" t="s">
        <v>4458</v>
      </c>
      <c r="H618" s="59" t="s">
        <v>25</v>
      </c>
      <c r="I618" s="57">
        <v>1</v>
      </c>
      <c r="J618" s="57">
        <v>1</v>
      </c>
      <c r="K618" s="141">
        <f>240</f>
        <v>240</v>
      </c>
      <c r="L618" s="141">
        <f t="shared" si="87"/>
        <v>240</v>
      </c>
      <c r="M618" s="65" t="s">
        <v>1133</v>
      </c>
      <c r="N618" s="66" t="s">
        <v>1165</v>
      </c>
      <c r="O618" s="69">
        <v>1</v>
      </c>
      <c r="P618" s="168">
        <f t="shared" si="88"/>
        <v>240</v>
      </c>
      <c r="Q618" s="68" t="s">
        <v>1165</v>
      </c>
      <c r="R618" s="68">
        <v>1</v>
      </c>
      <c r="S618" s="141">
        <f t="shared" si="89"/>
        <v>240</v>
      </c>
      <c r="T618" s="185" t="str">
        <f t="shared" si="90"/>
        <v>试剂瓶内盖开盖器：货号（14900）：BRLL900Y，多规格，PETG材质耐酸碱高韧性阻燃，高强力带孔磁铁，默认透明橙色，颜色可选，1套/箱；240元/套</v>
      </c>
      <c r="U618" s="219"/>
      <c r="V618" s="220"/>
      <c r="W618" s="220"/>
      <c r="X618" s="221"/>
      <c r="Y618" s="172"/>
      <c r="Z618" s="73" t="s">
        <v>4517</v>
      </c>
      <c r="AA618" s="141" t="s">
        <v>4588</v>
      </c>
      <c r="AB618" s="141" t="s">
        <v>4592</v>
      </c>
      <c r="AC618" s="141" t="s">
        <v>4589</v>
      </c>
      <c r="AD618" s="186" t="s">
        <v>4597</v>
      </c>
      <c r="AE618" s="186" t="s">
        <v>4594</v>
      </c>
      <c r="AF618" s="186" t="s">
        <v>4595</v>
      </c>
      <c r="AG618" s="186" t="s">
        <v>4596</v>
      </c>
    </row>
    <row r="619" spans="1:33" ht="30" customHeight="1">
      <c r="A619" s="199" t="s">
        <v>4542</v>
      </c>
      <c r="B619" s="165" t="s">
        <v>4543</v>
      </c>
      <c r="C619" s="58" t="s">
        <v>4555</v>
      </c>
      <c r="D619" s="60">
        <v>15000</v>
      </c>
      <c r="E619" s="55" t="s">
        <v>4544</v>
      </c>
      <c r="F619" s="55" t="s">
        <v>4545</v>
      </c>
      <c r="G619" s="56" t="s">
        <v>4458</v>
      </c>
      <c r="H619" s="59" t="s">
        <v>25</v>
      </c>
      <c r="I619" s="57">
        <v>1</v>
      </c>
      <c r="J619" s="57">
        <v>1</v>
      </c>
      <c r="K619" s="141">
        <f>600</f>
        <v>600</v>
      </c>
      <c r="L619" s="141">
        <f t="shared" si="87"/>
        <v>600</v>
      </c>
      <c r="M619" s="65" t="s">
        <v>1133</v>
      </c>
      <c r="N619" s="66" t="s">
        <v>1165</v>
      </c>
      <c r="O619" s="69">
        <v>1</v>
      </c>
      <c r="P619" s="168">
        <f t="shared" si="88"/>
        <v>600</v>
      </c>
      <c r="Q619" s="68" t="s">
        <v>1165</v>
      </c>
      <c r="R619" s="68">
        <v>1</v>
      </c>
      <c r="S619" s="141">
        <f t="shared" si="89"/>
        <v>600</v>
      </c>
      <c r="T619" s="185" t="str">
        <f t="shared" si="90"/>
        <v>高通量旋混仪A款：货号（15000）：BRHTM224A，多规格（0.2mL-50mL)，高通量，PETG材质耐酸碱高韧性阻燃，带常规、标准TYPE-C充电口，带可充电池，默认透明橙色，颜色可选，1套/箱；600元/套</v>
      </c>
      <c r="U619" s="219"/>
      <c r="V619" s="220"/>
      <c r="W619" s="220"/>
      <c r="X619" s="221"/>
      <c r="Y619" s="172"/>
      <c r="Z619" s="73" t="s">
        <v>4546</v>
      </c>
      <c r="AA619" s="141" t="s">
        <v>4588</v>
      </c>
      <c r="AB619" s="141" t="s">
        <v>4592</v>
      </c>
      <c r="AC619" s="141" t="s">
        <v>4589</v>
      </c>
      <c r="AD619" s="186" t="s">
        <v>4597</v>
      </c>
      <c r="AE619" s="186" t="s">
        <v>4594</v>
      </c>
      <c r="AF619" s="186" t="s">
        <v>4595</v>
      </c>
      <c r="AG619" s="186" t="s">
        <v>4596</v>
      </c>
    </row>
    <row r="620" spans="1:33" ht="30" customHeight="1">
      <c r="A620" s="200"/>
      <c r="B620" s="165" t="s">
        <v>4543</v>
      </c>
      <c r="C620" s="58" t="s">
        <v>4556</v>
      </c>
      <c r="D620" s="60">
        <v>15001</v>
      </c>
      <c r="E620" s="55" t="s">
        <v>4547</v>
      </c>
      <c r="F620" s="55" t="s">
        <v>4545</v>
      </c>
      <c r="G620" s="56" t="s">
        <v>4458</v>
      </c>
      <c r="H620" s="59" t="s">
        <v>25</v>
      </c>
      <c r="I620" s="57">
        <v>1</v>
      </c>
      <c r="J620" s="57">
        <v>1</v>
      </c>
      <c r="K620" s="141">
        <f>600</f>
        <v>600</v>
      </c>
      <c r="L620" s="141">
        <f t="shared" si="87"/>
        <v>600</v>
      </c>
      <c r="M620" s="65" t="s">
        <v>1133</v>
      </c>
      <c r="N620" s="66" t="s">
        <v>1165</v>
      </c>
      <c r="O620" s="69">
        <v>1</v>
      </c>
      <c r="P620" s="168">
        <f t="shared" si="88"/>
        <v>600</v>
      </c>
      <c r="Q620" s="68" t="s">
        <v>1165</v>
      </c>
      <c r="R620" s="68">
        <v>1</v>
      </c>
      <c r="S620" s="141">
        <f t="shared" si="89"/>
        <v>600</v>
      </c>
      <c r="T620" s="185" t="str">
        <f t="shared" si="90"/>
        <v>高通量旋混仪B款：货号（15001）：BRHTM224B，多规格（0.2mL-50mL)，高通量，PETG材质耐酸碱高韧性阻燃，带常规、标准TYPE-C充电口，带可充电池，默认透明橙色，颜色可选，1套/箱；600元/套</v>
      </c>
      <c r="U620" s="219"/>
      <c r="V620" s="220"/>
      <c r="W620" s="220"/>
      <c r="X620" s="221"/>
      <c r="Y620" s="172"/>
      <c r="Z620" s="73" t="s">
        <v>4549</v>
      </c>
      <c r="AA620" s="141" t="s">
        <v>4588</v>
      </c>
      <c r="AB620" s="141" t="s">
        <v>4592</v>
      </c>
      <c r="AC620" s="141" t="s">
        <v>4589</v>
      </c>
      <c r="AD620" s="186" t="s">
        <v>4597</v>
      </c>
      <c r="AE620" s="186" t="s">
        <v>4594</v>
      </c>
      <c r="AF620" s="186" t="s">
        <v>4595</v>
      </c>
      <c r="AG620" s="186" t="s">
        <v>4596</v>
      </c>
    </row>
    <row r="621" spans="1:33" ht="30" customHeight="1">
      <c r="A621" s="201"/>
      <c r="B621" s="165" t="s">
        <v>4543</v>
      </c>
      <c r="C621" s="58" t="s">
        <v>4557</v>
      </c>
      <c r="D621" s="60">
        <v>15002</v>
      </c>
      <c r="E621" s="55" t="s">
        <v>4548</v>
      </c>
      <c r="F621" s="55" t="s">
        <v>4545</v>
      </c>
      <c r="G621" s="56" t="s">
        <v>4458</v>
      </c>
      <c r="H621" s="59" t="s">
        <v>25</v>
      </c>
      <c r="I621" s="57">
        <v>1</v>
      </c>
      <c r="J621" s="57">
        <v>1</v>
      </c>
      <c r="K621" s="141">
        <f>600</f>
        <v>600</v>
      </c>
      <c r="L621" s="141">
        <f t="shared" si="87"/>
        <v>600</v>
      </c>
      <c r="M621" s="65" t="s">
        <v>1133</v>
      </c>
      <c r="N621" s="66" t="s">
        <v>1165</v>
      </c>
      <c r="O621" s="69">
        <v>1</v>
      </c>
      <c r="P621" s="168">
        <f t="shared" si="88"/>
        <v>600</v>
      </c>
      <c r="Q621" s="68" t="s">
        <v>1165</v>
      </c>
      <c r="R621" s="68">
        <v>1</v>
      </c>
      <c r="S621" s="141">
        <f t="shared" si="89"/>
        <v>600</v>
      </c>
      <c r="T621" s="185" t="str">
        <f t="shared" si="90"/>
        <v>高通量旋混仪C款：货号（15002）：BRHTM224C，多规格（0.2mL-50mL)，高通量，PETG材质耐酸碱高韧性阻燃，带常规、标准TYPE-C充电口，带可充电池，默认透明橙色，颜色可选，1套/箱；600元/套</v>
      </c>
      <c r="U621" s="219"/>
      <c r="V621" s="220"/>
      <c r="W621" s="220"/>
      <c r="X621" s="221"/>
      <c r="Y621" s="172"/>
      <c r="Z621" s="73" t="s">
        <v>4550</v>
      </c>
      <c r="AA621" s="141" t="s">
        <v>4588</v>
      </c>
      <c r="AB621" s="141" t="s">
        <v>4592</v>
      </c>
      <c r="AC621" s="141" t="s">
        <v>4589</v>
      </c>
      <c r="AD621" s="186" t="s">
        <v>4597</v>
      </c>
      <c r="AE621" s="186" t="s">
        <v>4594</v>
      </c>
      <c r="AF621" s="186" t="s">
        <v>4595</v>
      </c>
      <c r="AG621" s="186" t="s">
        <v>4596</v>
      </c>
    </row>
    <row r="622" spans="1:33" ht="30" customHeight="1">
      <c r="A622" s="196" t="s">
        <v>4577</v>
      </c>
      <c r="B622" s="166" t="s">
        <v>4578</v>
      </c>
      <c r="C622" s="58" t="s">
        <v>4586</v>
      </c>
      <c r="D622" s="60">
        <v>16000</v>
      </c>
      <c r="E622" s="55" t="s">
        <v>4544</v>
      </c>
      <c r="F622" s="55" t="s">
        <v>4581</v>
      </c>
      <c r="G622" s="56" t="s">
        <v>4458</v>
      </c>
      <c r="H622" s="59" t="s">
        <v>25</v>
      </c>
      <c r="I622" s="57">
        <v>1</v>
      </c>
      <c r="J622" s="57">
        <v>1</v>
      </c>
      <c r="K622" s="141">
        <f>480</f>
        <v>480</v>
      </c>
      <c r="L622" s="141">
        <f t="shared" si="87"/>
        <v>480</v>
      </c>
      <c r="M622" s="65" t="s">
        <v>1133</v>
      </c>
      <c r="N622" s="66" t="s">
        <v>1165</v>
      </c>
      <c r="O622" s="69">
        <v>1</v>
      </c>
      <c r="P622" s="168">
        <f t="shared" si="88"/>
        <v>480</v>
      </c>
      <c r="Q622" s="68" t="s">
        <v>1165</v>
      </c>
      <c r="R622" s="68">
        <v>1</v>
      </c>
      <c r="S622" s="141">
        <f t="shared" si="89"/>
        <v>480</v>
      </c>
      <c r="T622" s="185" t="str">
        <f t="shared" si="90"/>
        <v>摇床A款：货号（16000）：BRHTM224A，行星重载圆周摇床，PETG材质耐酸碱高韧性阻燃，带常规、标准TYPE-C充电口，带可充电池，默认透明橙色，颜色可选，1套/箱；480元/套</v>
      </c>
      <c r="U622" s="219"/>
      <c r="V622" s="220"/>
      <c r="W622" s="220"/>
      <c r="X622" s="221"/>
      <c r="Y622" s="172"/>
      <c r="Z622" s="73" t="s">
        <v>4552</v>
      </c>
      <c r="AA622" s="141" t="s">
        <v>4588</v>
      </c>
      <c r="AB622" s="141" t="s">
        <v>4592</v>
      </c>
      <c r="AC622" s="141" t="s">
        <v>4589</v>
      </c>
      <c r="AD622" s="186" t="s">
        <v>4597</v>
      </c>
      <c r="AE622" s="186" t="s">
        <v>4594</v>
      </c>
      <c r="AF622" s="186" t="s">
        <v>4595</v>
      </c>
      <c r="AG622" s="186" t="s">
        <v>4596</v>
      </c>
    </row>
    <row r="623" spans="1:33" ht="30" customHeight="1">
      <c r="A623" s="197"/>
      <c r="B623" s="166" t="s">
        <v>4579</v>
      </c>
      <c r="C623" s="58" t="s">
        <v>4585</v>
      </c>
      <c r="D623" s="60">
        <v>16001</v>
      </c>
      <c r="E623" s="55" t="s">
        <v>4547</v>
      </c>
      <c r="F623" s="55" t="s">
        <v>4582</v>
      </c>
      <c r="G623" s="56" t="s">
        <v>4458</v>
      </c>
      <c r="H623" s="59" t="s">
        <v>25</v>
      </c>
      <c r="I623" s="57">
        <v>1</v>
      </c>
      <c r="J623" s="57">
        <v>1</v>
      </c>
      <c r="K623" s="141">
        <f>480</f>
        <v>480</v>
      </c>
      <c r="L623" s="141">
        <f t="shared" si="87"/>
        <v>480</v>
      </c>
      <c r="M623" s="65" t="s">
        <v>1133</v>
      </c>
      <c r="N623" s="66" t="s">
        <v>1165</v>
      </c>
      <c r="O623" s="69">
        <v>1</v>
      </c>
      <c r="P623" s="168">
        <f t="shared" si="88"/>
        <v>480</v>
      </c>
      <c r="Q623" s="68" t="s">
        <v>1165</v>
      </c>
      <c r="R623" s="68">
        <v>1</v>
      </c>
      <c r="S623" s="141">
        <f t="shared" si="89"/>
        <v>480</v>
      </c>
      <c r="T623" s="185" t="str">
        <f t="shared" si="90"/>
        <v>摇床B款：货号（16001）：BRHTM224B，3D摇床，PETG材质耐酸碱高韧性阻燃，带常规、标准TYPE-C充电口，带可充电池，默认透明橙色，颜色可选，1套/箱；480元/套</v>
      </c>
      <c r="U623" s="219"/>
      <c r="V623" s="220"/>
      <c r="W623" s="220"/>
      <c r="X623" s="221"/>
      <c r="Y623" s="172"/>
      <c r="Z623" s="73" t="s">
        <v>4553</v>
      </c>
      <c r="AA623" s="141" t="s">
        <v>4588</v>
      </c>
      <c r="AB623" s="141" t="s">
        <v>4592</v>
      </c>
      <c r="AC623" s="141" t="s">
        <v>4589</v>
      </c>
      <c r="AD623" s="186" t="s">
        <v>4597</v>
      </c>
      <c r="AE623" s="186" t="s">
        <v>4594</v>
      </c>
      <c r="AF623" s="186" t="s">
        <v>4595</v>
      </c>
      <c r="AG623" s="186" t="s">
        <v>4596</v>
      </c>
    </row>
    <row r="624" spans="1:33" ht="30" customHeight="1">
      <c r="A624" s="198"/>
      <c r="B624" s="166" t="s">
        <v>4580</v>
      </c>
      <c r="C624" s="58" t="s">
        <v>4587</v>
      </c>
      <c r="D624" s="60">
        <v>16002</v>
      </c>
      <c r="E624" s="55" t="s">
        <v>4548</v>
      </c>
      <c r="F624" s="55" t="s">
        <v>4583</v>
      </c>
      <c r="G624" s="56" t="s">
        <v>4458</v>
      </c>
      <c r="H624" s="59" t="s">
        <v>25</v>
      </c>
      <c r="I624" s="57">
        <v>1</v>
      </c>
      <c r="J624" s="57">
        <v>1</v>
      </c>
      <c r="K624" s="141">
        <f>480</f>
        <v>480</v>
      </c>
      <c r="L624" s="141">
        <f t="shared" si="87"/>
        <v>480</v>
      </c>
      <c r="M624" s="65" t="s">
        <v>1133</v>
      </c>
      <c r="N624" s="66" t="s">
        <v>1165</v>
      </c>
      <c r="O624" s="69">
        <v>1</v>
      </c>
      <c r="P624" s="168">
        <f t="shared" si="88"/>
        <v>480</v>
      </c>
      <c r="Q624" s="68" t="s">
        <v>1165</v>
      </c>
      <c r="R624" s="68">
        <v>1</v>
      </c>
      <c r="S624" s="141">
        <f t="shared" si="89"/>
        <v>480</v>
      </c>
      <c r="T624" s="185" t="str">
        <f t="shared" si="90"/>
        <v>摇床C款：货号（16002）：BRHTM224C，翘板摇床，PETG材质耐酸碱高韧性阻燃，带常规、标准TYPE-C充电口，带可充电池，默认透明橙色，颜色可选，1套/箱；480元/套</v>
      </c>
      <c r="U624" s="219"/>
      <c r="V624" s="220"/>
      <c r="W624" s="220"/>
      <c r="X624" s="221"/>
      <c r="Y624" s="172"/>
      <c r="Z624" s="73" t="s">
        <v>4554</v>
      </c>
      <c r="AA624" s="141" t="s">
        <v>4588</v>
      </c>
      <c r="AB624" s="141" t="s">
        <v>4592</v>
      </c>
      <c r="AC624" s="141" t="s">
        <v>4589</v>
      </c>
      <c r="AD624" s="186" t="s">
        <v>4597</v>
      </c>
      <c r="AE624" s="186" t="s">
        <v>4594</v>
      </c>
      <c r="AF624" s="186" t="s">
        <v>4595</v>
      </c>
      <c r="AG624" s="186" t="s">
        <v>4596</v>
      </c>
    </row>
  </sheetData>
  <sheetProtection selectLockedCells="1" selectUnlockedCells="1"/>
  <protectedRanges>
    <protectedRange algorithmName="SHA-512" hashValue="sT2ROAKopW4/hSqdk76QOBZvKi19TF6I2HdGdrPY+z+vhB3eM+0BF5ZPoy4thJ/sojQy/mYe5EqTbcAx147Vfw==" saltValue="UV0360NrRPsZZbZB889TaQ==" spinCount="100000" sqref="I1:J1048576" name="区域1"/>
  </protectedRanges>
  <autoFilter ref="A1:AG624" xr:uid="{00000000-0001-0000-0000-000000000000}">
    <filterColumn colId="10">
      <customFilters>
        <customFilter operator="notEqual" val=" "/>
      </customFilters>
    </filterColumn>
  </autoFilter>
  <mergeCells count="137">
    <mergeCell ref="U619:X619"/>
    <mergeCell ref="U620:X620"/>
    <mergeCell ref="U621:X621"/>
    <mergeCell ref="U622:X622"/>
    <mergeCell ref="U623:X623"/>
    <mergeCell ref="U624:X624"/>
    <mergeCell ref="U616:X616"/>
    <mergeCell ref="U609:X609"/>
    <mergeCell ref="U2:X251"/>
    <mergeCell ref="U382:X391"/>
    <mergeCell ref="U392:X443"/>
    <mergeCell ref="U367:X373"/>
    <mergeCell ref="U323:X366"/>
    <mergeCell ref="U374:X380"/>
    <mergeCell ref="U525:X527"/>
    <mergeCell ref="U536:X538"/>
    <mergeCell ref="U542:X544"/>
    <mergeCell ref="U539:X541"/>
    <mergeCell ref="U518:X521"/>
    <mergeCell ref="U507:X515"/>
    <mergeCell ref="U522:X524"/>
    <mergeCell ref="U447:X479"/>
    <mergeCell ref="U444:X446"/>
    <mergeCell ref="U480:X495"/>
    <mergeCell ref="U497:X500"/>
    <mergeCell ref="U501:X503"/>
    <mergeCell ref="U496:X496"/>
    <mergeCell ref="U516:X516"/>
    <mergeCell ref="U531:X531"/>
    <mergeCell ref="U253:X258"/>
    <mergeCell ref="U259:X266"/>
    <mergeCell ref="U267:X278"/>
    <mergeCell ref="U279:X286"/>
    <mergeCell ref="U287:X298"/>
    <mergeCell ref="U299:X322"/>
    <mergeCell ref="A497:A500"/>
    <mergeCell ref="B480:B495"/>
    <mergeCell ref="B392:B425"/>
    <mergeCell ref="B426:B443"/>
    <mergeCell ref="B444:B446"/>
    <mergeCell ref="B447:B453"/>
    <mergeCell ref="B454:B467"/>
    <mergeCell ref="B2:B192"/>
    <mergeCell ref="B193:B252"/>
    <mergeCell ref="B253:B322"/>
    <mergeCell ref="B323:B347"/>
    <mergeCell ref="B348:B356"/>
    <mergeCell ref="B357:B366"/>
    <mergeCell ref="B367:B373"/>
    <mergeCell ref="B374:B381"/>
    <mergeCell ref="B382:B391"/>
    <mergeCell ref="U560:X562"/>
    <mergeCell ref="U563:X565"/>
    <mergeCell ref="U566:X568"/>
    <mergeCell ref="A2:A192"/>
    <mergeCell ref="A193:A252"/>
    <mergeCell ref="A253:A322"/>
    <mergeCell ref="A323:A347"/>
    <mergeCell ref="A348:A356"/>
    <mergeCell ref="A357:A366"/>
    <mergeCell ref="A367:A373"/>
    <mergeCell ref="A374:A381"/>
    <mergeCell ref="A382:A391"/>
    <mergeCell ref="B468:B471"/>
    <mergeCell ref="B472:B479"/>
    <mergeCell ref="A392:A425"/>
    <mergeCell ref="A426:A443"/>
    <mergeCell ref="A444:A446"/>
    <mergeCell ref="A447:A453"/>
    <mergeCell ref="A454:A467"/>
    <mergeCell ref="B497:B500"/>
    <mergeCell ref="B501:B503"/>
    <mergeCell ref="A468:A471"/>
    <mergeCell ref="A472:A479"/>
    <mergeCell ref="A480:A495"/>
    <mergeCell ref="A614:A617"/>
    <mergeCell ref="B614:B617"/>
    <mergeCell ref="U581:X583"/>
    <mergeCell ref="U584:X586"/>
    <mergeCell ref="U575:X577"/>
    <mergeCell ref="U578:X580"/>
    <mergeCell ref="U618:X618"/>
    <mergeCell ref="U614:X614"/>
    <mergeCell ref="U615:X615"/>
    <mergeCell ref="U613:X613"/>
    <mergeCell ref="U608:X608"/>
    <mergeCell ref="U610:X610"/>
    <mergeCell ref="U611:X611"/>
    <mergeCell ref="B609:B611"/>
    <mergeCell ref="U569:X571"/>
    <mergeCell ref="U572:X574"/>
    <mergeCell ref="B504:B506"/>
    <mergeCell ref="B507:B515"/>
    <mergeCell ref="B518:B521"/>
    <mergeCell ref="B522:B524"/>
    <mergeCell ref="B525:B527"/>
    <mergeCell ref="B533:B534"/>
    <mergeCell ref="A501:A506"/>
    <mergeCell ref="A507:A515"/>
    <mergeCell ref="A518:A521"/>
    <mergeCell ref="B528:B530"/>
    <mergeCell ref="A522:A530"/>
    <mergeCell ref="A533:A534"/>
    <mergeCell ref="U533:X533"/>
    <mergeCell ref="B554:B559"/>
    <mergeCell ref="B548:B553"/>
    <mergeCell ref="A536:A547"/>
    <mergeCell ref="A548:A559"/>
    <mergeCell ref="U534:X534"/>
    <mergeCell ref="U535:X535"/>
    <mergeCell ref="U548:X550"/>
    <mergeCell ref="U551:X553"/>
    <mergeCell ref="U554:X556"/>
    <mergeCell ref="A622:A624"/>
    <mergeCell ref="A619:A621"/>
    <mergeCell ref="U532:X532"/>
    <mergeCell ref="U504:X506"/>
    <mergeCell ref="U617:X617"/>
    <mergeCell ref="U517:X517"/>
    <mergeCell ref="A516:A517"/>
    <mergeCell ref="U612:X612"/>
    <mergeCell ref="U587:X589"/>
    <mergeCell ref="U590:X592"/>
    <mergeCell ref="U593:X595"/>
    <mergeCell ref="U545:X547"/>
    <mergeCell ref="U557:X559"/>
    <mergeCell ref="B536:B541"/>
    <mergeCell ref="B542:B547"/>
    <mergeCell ref="A560:A607"/>
    <mergeCell ref="B572:B583"/>
    <mergeCell ref="B560:B571"/>
    <mergeCell ref="B584:B595"/>
    <mergeCell ref="B596:B607"/>
    <mergeCell ref="U605:X607"/>
    <mergeCell ref="U596:X598"/>
    <mergeCell ref="U599:X601"/>
    <mergeCell ref="U602:X604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T25"/>
  <sheetViews>
    <sheetView topLeftCell="AD1" zoomScale="40" zoomScaleNormal="40" workbookViewId="0">
      <selection activeCell="BI6" sqref="BI6:BK6"/>
    </sheetView>
  </sheetViews>
  <sheetFormatPr defaultColWidth="9" defaultRowHeight="13.8"/>
  <cols>
    <col min="1" max="1" width="27" customWidth="1"/>
    <col min="2" max="3" width="25.77734375" customWidth="1"/>
    <col min="4" max="4" width="32.77734375" customWidth="1"/>
    <col min="5" max="6" width="25.77734375" customWidth="1"/>
    <col min="7" max="7" width="22.77734375" customWidth="1"/>
    <col min="8" max="8" width="20.77734375" customWidth="1"/>
    <col min="9" max="9" width="17" customWidth="1"/>
    <col min="10" max="10" width="18.77734375" customWidth="1"/>
    <col min="11" max="12" width="20.77734375" customWidth="1"/>
    <col min="13" max="13" width="23" customWidth="1"/>
    <col min="14" max="14" width="18.77734375" customWidth="1"/>
    <col min="15" max="15" width="19.88671875" customWidth="1"/>
    <col min="16" max="16" width="20.77734375" customWidth="1"/>
    <col min="17" max="18" width="20.44140625" customWidth="1"/>
    <col min="19" max="19" width="25.33203125" customWidth="1"/>
    <col min="20" max="20" width="28" customWidth="1"/>
    <col min="21" max="21" width="29.33203125" customWidth="1"/>
  </cols>
  <sheetData>
    <row r="1" spans="1:72" ht="33" customHeight="1">
      <c r="A1" s="362" t="s">
        <v>2049</v>
      </c>
      <c r="B1" s="363"/>
      <c r="C1" s="363"/>
      <c r="D1" s="363"/>
      <c r="E1" s="363"/>
      <c r="F1" s="363"/>
      <c r="G1" s="363"/>
      <c r="H1" s="363"/>
      <c r="I1" s="364"/>
      <c r="J1" s="365" t="s">
        <v>2050</v>
      </c>
      <c r="K1" s="366"/>
      <c r="L1" s="367"/>
      <c r="M1" s="368" t="s">
        <v>2051</v>
      </c>
      <c r="N1" s="369"/>
      <c r="O1" s="369"/>
      <c r="P1" s="369"/>
      <c r="Q1" s="369"/>
      <c r="R1" s="15"/>
      <c r="S1" s="28" t="s">
        <v>1628</v>
      </c>
      <c r="T1" s="29" t="s">
        <v>2052</v>
      </c>
      <c r="U1" s="29" t="s">
        <v>2053</v>
      </c>
      <c r="V1" s="349" t="s">
        <v>1690</v>
      </c>
      <c r="W1" s="349"/>
      <c r="X1" s="370"/>
      <c r="Y1" s="348" t="s">
        <v>2054</v>
      </c>
      <c r="Z1" s="349"/>
      <c r="AA1" s="349"/>
      <c r="AB1" s="348" t="s">
        <v>2055</v>
      </c>
      <c r="AC1" s="349"/>
      <c r="AD1" s="349"/>
      <c r="AE1" s="348" t="s">
        <v>1735</v>
      </c>
      <c r="AF1" s="349"/>
      <c r="AG1" s="349"/>
      <c r="AH1" s="348" t="s">
        <v>1738</v>
      </c>
      <c r="AI1" s="349"/>
      <c r="AJ1" s="349"/>
      <c r="AK1" s="348" t="s">
        <v>1746</v>
      </c>
      <c r="AL1" s="349"/>
      <c r="AM1" s="349"/>
      <c r="AN1" s="348" t="s">
        <v>2056</v>
      </c>
      <c r="AO1" s="349"/>
      <c r="AP1" s="349"/>
      <c r="AQ1" s="348" t="s">
        <v>2057</v>
      </c>
      <c r="AR1" s="349"/>
      <c r="AS1" s="349"/>
      <c r="AT1" s="348" t="s">
        <v>2058</v>
      </c>
      <c r="AU1" s="349"/>
      <c r="AV1" s="349"/>
      <c r="AW1" s="349" t="s">
        <v>2039</v>
      </c>
      <c r="AX1" s="349"/>
      <c r="AY1" s="349"/>
      <c r="AZ1" s="348" t="s">
        <v>2042</v>
      </c>
      <c r="BA1" s="349"/>
      <c r="BB1" s="349"/>
      <c r="BC1" s="348" t="s">
        <v>2046</v>
      </c>
      <c r="BD1" s="349"/>
      <c r="BE1" s="349"/>
      <c r="BF1" s="348" t="s">
        <v>4082</v>
      </c>
      <c r="BG1" s="349"/>
      <c r="BH1" s="349"/>
      <c r="BI1" s="348" t="s">
        <v>4373</v>
      </c>
      <c r="BJ1" s="349"/>
      <c r="BK1" s="349"/>
      <c r="BL1" s="348" t="s">
        <v>4518</v>
      </c>
      <c r="BM1" s="349"/>
      <c r="BN1" s="349"/>
      <c r="BO1" s="348" t="s">
        <v>4543</v>
      </c>
      <c r="BP1" s="349"/>
      <c r="BQ1" s="349"/>
      <c r="BR1" s="348" t="s">
        <v>4551</v>
      </c>
      <c r="BS1" s="349"/>
      <c r="BT1" s="349"/>
    </row>
    <row r="2" spans="1:72" ht="99.6" customHeight="1" thickBot="1">
      <c r="A2" s="371" t="s">
        <v>2059</v>
      </c>
      <c r="B2" s="372"/>
      <c r="C2" s="373"/>
      <c r="D2" s="374" t="s">
        <v>2060</v>
      </c>
      <c r="E2" s="375"/>
      <c r="F2" s="375"/>
      <c r="G2" s="376"/>
      <c r="H2" s="377" t="s">
        <v>2061</v>
      </c>
      <c r="I2" s="378"/>
      <c r="J2" s="379" t="s">
        <v>2062</v>
      </c>
      <c r="K2" s="380"/>
      <c r="L2" s="381"/>
      <c r="M2" s="16" t="s">
        <v>2063</v>
      </c>
      <c r="N2" s="382" t="s">
        <v>2064</v>
      </c>
      <c r="O2" s="383"/>
      <c r="P2" s="383"/>
      <c r="Q2" s="383"/>
      <c r="R2" s="30" t="s">
        <v>2065</v>
      </c>
      <c r="S2" s="31" t="s">
        <v>2066</v>
      </c>
      <c r="T2" s="32" t="s">
        <v>2067</v>
      </c>
      <c r="U2" s="33" t="s">
        <v>2068</v>
      </c>
      <c r="V2" s="402" t="s">
        <v>2069</v>
      </c>
      <c r="W2" s="403"/>
      <c r="X2" s="403"/>
      <c r="Y2" s="360" t="s">
        <v>2070</v>
      </c>
      <c r="Z2" s="361"/>
      <c r="AA2" s="361"/>
      <c r="AB2" s="404" t="s">
        <v>2071</v>
      </c>
      <c r="AC2" s="405"/>
      <c r="AD2" s="405"/>
      <c r="AE2" s="406" t="s">
        <v>2072</v>
      </c>
      <c r="AF2" s="407"/>
      <c r="AG2" s="407"/>
      <c r="AH2" s="408" t="s">
        <v>2073</v>
      </c>
      <c r="AI2" s="409"/>
      <c r="AJ2" s="409"/>
      <c r="AK2" s="427" t="s">
        <v>2074</v>
      </c>
      <c r="AL2" s="428"/>
      <c r="AM2" s="428"/>
      <c r="AN2" s="406" t="s">
        <v>2075</v>
      </c>
      <c r="AO2" s="407"/>
      <c r="AP2" s="407"/>
      <c r="AQ2" s="404" t="s">
        <v>2076</v>
      </c>
      <c r="AR2" s="405"/>
      <c r="AS2" s="405"/>
      <c r="AT2" s="429" t="s">
        <v>2077</v>
      </c>
      <c r="AU2" s="430"/>
      <c r="AV2" s="430"/>
      <c r="AW2" s="401" t="s">
        <v>2078</v>
      </c>
      <c r="AX2" s="401"/>
      <c r="AY2" s="401"/>
      <c r="AZ2" s="384" t="s">
        <v>4491</v>
      </c>
      <c r="BA2" s="385"/>
      <c r="BB2" s="385"/>
      <c r="BC2" s="410" t="s">
        <v>2079</v>
      </c>
      <c r="BD2" s="411"/>
      <c r="BE2" s="411"/>
      <c r="BF2" s="350" t="s">
        <v>4085</v>
      </c>
      <c r="BG2" s="351"/>
      <c r="BH2" s="351"/>
      <c r="BI2" s="360" t="s">
        <v>4374</v>
      </c>
      <c r="BJ2" s="361"/>
      <c r="BK2" s="361"/>
      <c r="BL2" s="355" t="s">
        <v>4519</v>
      </c>
      <c r="BM2" s="356"/>
      <c r="BN2" s="356"/>
      <c r="BO2" s="452" t="s">
        <v>4558</v>
      </c>
      <c r="BP2" s="453"/>
      <c r="BQ2" s="453"/>
      <c r="BR2" s="355" t="s">
        <v>4559</v>
      </c>
      <c r="BS2" s="356"/>
      <c r="BT2" s="356"/>
    </row>
    <row r="3" spans="1:72" s="1" customFormat="1" ht="55.2" customHeight="1" thickTop="1" thickBot="1">
      <c r="A3" s="2" t="s">
        <v>21</v>
      </c>
      <c r="B3" s="2" t="s">
        <v>620</v>
      </c>
      <c r="C3" s="2" t="s">
        <v>772</v>
      </c>
      <c r="D3" s="3" t="s">
        <v>976</v>
      </c>
      <c r="E3" s="3" t="s">
        <v>1064</v>
      </c>
      <c r="F3" s="3" t="s">
        <v>1092</v>
      </c>
      <c r="G3" s="3" t="s">
        <v>1129</v>
      </c>
      <c r="H3" s="4" t="s">
        <v>1160</v>
      </c>
      <c r="I3" s="4" t="s">
        <v>1194</v>
      </c>
      <c r="J3" s="17" t="s">
        <v>2080</v>
      </c>
      <c r="K3" s="17" t="s">
        <v>2081</v>
      </c>
      <c r="L3" s="17" t="s">
        <v>2082</v>
      </c>
      <c r="M3" s="18" t="s">
        <v>1405</v>
      </c>
      <c r="N3" s="19" t="s">
        <v>1419</v>
      </c>
      <c r="O3" s="19" t="s">
        <v>1456</v>
      </c>
      <c r="P3" s="19" t="s">
        <v>1532</v>
      </c>
      <c r="Q3" s="19" t="s">
        <v>1562</v>
      </c>
      <c r="R3" s="34" t="s">
        <v>2083</v>
      </c>
      <c r="S3" s="35" t="s">
        <v>2084</v>
      </c>
      <c r="T3" s="36" t="s">
        <v>2085</v>
      </c>
      <c r="U3" s="17" t="s">
        <v>2086</v>
      </c>
      <c r="V3" s="386" t="s">
        <v>2087</v>
      </c>
      <c r="W3" s="387"/>
      <c r="X3" s="388"/>
      <c r="Y3" s="389" t="s">
        <v>2088</v>
      </c>
      <c r="Z3" s="390"/>
      <c r="AA3" s="391"/>
      <c r="AB3" s="392" t="s">
        <v>2089</v>
      </c>
      <c r="AC3" s="393"/>
      <c r="AD3" s="394"/>
      <c r="AE3" s="395" t="s">
        <v>1736</v>
      </c>
      <c r="AF3" s="396"/>
      <c r="AG3" s="397"/>
      <c r="AH3" s="398" t="s">
        <v>1743</v>
      </c>
      <c r="AI3" s="399"/>
      <c r="AJ3" s="400"/>
      <c r="AK3" s="412" t="s">
        <v>2090</v>
      </c>
      <c r="AL3" s="413"/>
      <c r="AM3" s="414"/>
      <c r="AN3" s="395" t="s">
        <v>2091</v>
      </c>
      <c r="AO3" s="396"/>
      <c r="AP3" s="397"/>
      <c r="AQ3" s="392" t="s">
        <v>2092</v>
      </c>
      <c r="AR3" s="393"/>
      <c r="AS3" s="394"/>
      <c r="AT3" s="415" t="s">
        <v>1844</v>
      </c>
      <c r="AU3" s="416"/>
      <c r="AV3" s="417"/>
      <c r="AW3" s="418" t="s">
        <v>2038</v>
      </c>
      <c r="AX3" s="419"/>
      <c r="AY3" s="420"/>
      <c r="AZ3" s="421" t="s">
        <v>4492</v>
      </c>
      <c r="BA3" s="422"/>
      <c r="BB3" s="423"/>
      <c r="BC3" s="424" t="s">
        <v>2045</v>
      </c>
      <c r="BD3" s="425"/>
      <c r="BE3" s="426"/>
      <c r="BF3" s="352" t="s">
        <v>4083</v>
      </c>
      <c r="BG3" s="353"/>
      <c r="BH3" s="354"/>
      <c r="BI3" s="345" t="s">
        <v>4371</v>
      </c>
      <c r="BJ3" s="346"/>
      <c r="BK3" s="347"/>
      <c r="BL3" s="357" t="s">
        <v>4504</v>
      </c>
      <c r="BM3" s="358"/>
      <c r="BN3" s="359"/>
      <c r="BO3" s="446" t="s">
        <v>4542</v>
      </c>
      <c r="BP3" s="447"/>
      <c r="BQ3" s="448"/>
      <c r="BR3" s="449" t="s">
        <v>4577</v>
      </c>
      <c r="BS3" s="450"/>
      <c r="BT3" s="451"/>
    </row>
    <row r="4" spans="1:72" s="1" customFormat="1" ht="55.2" customHeight="1" thickTop="1" thickBot="1">
      <c r="A4" s="5" t="s">
        <v>2093</v>
      </c>
      <c r="B4" s="6" t="s">
        <v>622</v>
      </c>
      <c r="C4" s="7" t="s">
        <v>2094</v>
      </c>
      <c r="D4" s="8" t="s">
        <v>978</v>
      </c>
      <c r="E4" s="9" t="s">
        <v>1066</v>
      </c>
      <c r="F4" s="10" t="s">
        <v>1093</v>
      </c>
      <c r="G4" s="11" t="s">
        <v>1131</v>
      </c>
      <c r="H4" s="12" t="s">
        <v>1162</v>
      </c>
      <c r="I4" s="20" t="s">
        <v>1196</v>
      </c>
      <c r="J4" s="21" t="s">
        <v>2095</v>
      </c>
      <c r="K4" s="22" t="s">
        <v>1303</v>
      </c>
      <c r="L4" s="23" t="s">
        <v>2096</v>
      </c>
      <c r="M4" s="24" t="s">
        <v>2097</v>
      </c>
      <c r="N4" s="25" t="s">
        <v>1421</v>
      </c>
      <c r="O4" s="26" t="s">
        <v>1462</v>
      </c>
      <c r="P4" s="27" t="s">
        <v>1538</v>
      </c>
      <c r="Q4" s="37" t="s">
        <v>2098</v>
      </c>
      <c r="R4" s="37" t="s">
        <v>1622</v>
      </c>
      <c r="S4" s="38" t="s">
        <v>2099</v>
      </c>
      <c r="T4" s="39" t="s">
        <v>1649</v>
      </c>
      <c r="U4" s="40" t="s">
        <v>2100</v>
      </c>
      <c r="V4" s="431" t="s">
        <v>2101</v>
      </c>
      <c r="W4" s="432"/>
      <c r="X4" s="433"/>
      <c r="Y4" s="395" t="s">
        <v>2102</v>
      </c>
      <c r="Z4" s="396"/>
      <c r="AA4" s="397"/>
      <c r="AB4" s="392" t="s">
        <v>1731</v>
      </c>
      <c r="AC4" s="393"/>
      <c r="AD4" s="394"/>
      <c r="AE4" s="395" t="s">
        <v>1736</v>
      </c>
      <c r="AF4" s="396"/>
      <c r="AG4" s="397"/>
      <c r="AH4" s="398" t="s">
        <v>1739</v>
      </c>
      <c r="AI4" s="399"/>
      <c r="AJ4" s="400"/>
      <c r="AK4" s="412" t="s">
        <v>1747</v>
      </c>
      <c r="AL4" s="413"/>
      <c r="AM4" s="414"/>
      <c r="AN4" s="395" t="s">
        <v>2103</v>
      </c>
      <c r="AO4" s="396"/>
      <c r="AP4" s="397"/>
      <c r="AQ4" s="392" t="s">
        <v>2104</v>
      </c>
      <c r="AR4" s="393"/>
      <c r="AS4" s="394"/>
      <c r="AT4" s="415" t="s">
        <v>2105</v>
      </c>
      <c r="AU4" s="416"/>
      <c r="AV4" s="417"/>
      <c r="AW4" s="418" t="s">
        <v>2040</v>
      </c>
      <c r="AX4" s="419"/>
      <c r="AY4" s="420"/>
      <c r="AZ4" s="421" t="s">
        <v>4490</v>
      </c>
      <c r="BA4" s="422"/>
      <c r="BB4" s="423"/>
      <c r="BC4" s="424" t="s">
        <v>2047</v>
      </c>
      <c r="BD4" s="425"/>
      <c r="BE4" s="426"/>
      <c r="BF4" s="352" t="s">
        <v>4084</v>
      </c>
      <c r="BG4" s="353"/>
      <c r="BH4" s="354"/>
      <c r="BI4" s="345" t="s">
        <v>4510</v>
      </c>
      <c r="BJ4" s="346"/>
      <c r="BK4" s="347"/>
      <c r="BL4" s="357" t="s">
        <v>4504</v>
      </c>
      <c r="BM4" s="358"/>
      <c r="BN4" s="359"/>
      <c r="BO4" s="446" t="s">
        <v>4555</v>
      </c>
      <c r="BP4" s="447"/>
      <c r="BQ4" s="448"/>
      <c r="BR4" s="449" t="s">
        <v>4586</v>
      </c>
      <c r="BS4" s="450"/>
      <c r="BT4" s="451"/>
    </row>
    <row r="5" spans="1:72" s="1" customFormat="1" ht="55.2" customHeight="1" thickTop="1" thickBot="1">
      <c r="A5" s="5" t="s">
        <v>2106</v>
      </c>
      <c r="B5" s="6" t="s">
        <v>649</v>
      </c>
      <c r="C5" s="7" t="s">
        <v>2107</v>
      </c>
      <c r="D5" s="8" t="s">
        <v>992</v>
      </c>
      <c r="E5" s="9" t="s">
        <v>1074</v>
      </c>
      <c r="F5" s="10" t="s">
        <v>1100</v>
      </c>
      <c r="G5" s="11" t="s">
        <v>1137</v>
      </c>
      <c r="H5" s="12" t="s">
        <v>1179</v>
      </c>
      <c r="I5" s="20" t="s">
        <v>1202</v>
      </c>
      <c r="J5" s="21" t="s">
        <v>2108</v>
      </c>
      <c r="K5" s="22" t="s">
        <v>1308</v>
      </c>
      <c r="L5" s="23" t="s">
        <v>2109</v>
      </c>
      <c r="M5" s="24" t="s">
        <v>2110</v>
      </c>
      <c r="N5" s="25" t="s">
        <v>1428</v>
      </c>
      <c r="O5" s="26" t="s">
        <v>1470</v>
      </c>
      <c r="P5" s="27" t="s">
        <v>1545</v>
      </c>
      <c r="Q5" s="37" t="s">
        <v>2111</v>
      </c>
      <c r="R5" s="13"/>
      <c r="S5" s="38" t="s">
        <v>2112</v>
      </c>
      <c r="T5" s="39" t="s">
        <v>1659</v>
      </c>
      <c r="U5" s="40" t="s">
        <v>2113</v>
      </c>
      <c r="V5" s="431" t="s">
        <v>2114</v>
      </c>
      <c r="W5" s="432"/>
      <c r="X5" s="433"/>
      <c r="Y5" s="395" t="s">
        <v>2115</v>
      </c>
      <c r="Z5" s="396"/>
      <c r="AA5" s="397"/>
      <c r="AB5" s="13"/>
      <c r="AC5" s="13"/>
      <c r="AD5" s="13"/>
      <c r="AE5" s="13"/>
      <c r="AF5" s="13"/>
      <c r="AG5" s="13"/>
      <c r="AH5" s="398" t="s">
        <v>1743</v>
      </c>
      <c r="AI5" s="399"/>
      <c r="AJ5" s="400"/>
      <c r="AK5" s="13"/>
      <c r="AL5" s="13"/>
      <c r="AM5" s="13"/>
      <c r="AN5" s="395" t="s">
        <v>2116</v>
      </c>
      <c r="AO5" s="396"/>
      <c r="AP5" s="397"/>
      <c r="AQ5" s="392" t="s">
        <v>2117</v>
      </c>
      <c r="AR5" s="393"/>
      <c r="AS5" s="394"/>
      <c r="AT5" s="415" t="s">
        <v>2118</v>
      </c>
      <c r="AU5" s="416"/>
      <c r="AV5" s="417"/>
      <c r="AW5" s="13"/>
      <c r="AX5" s="13"/>
      <c r="AY5" s="13"/>
      <c r="AZ5" s="421" t="s">
        <v>2043</v>
      </c>
      <c r="BA5" s="422"/>
      <c r="BB5" s="423"/>
      <c r="BC5" s="13"/>
      <c r="BD5" s="13"/>
      <c r="BE5" s="13"/>
      <c r="BF5" s="13"/>
      <c r="BG5" s="13"/>
      <c r="BH5" s="13"/>
      <c r="BI5" s="345" t="s">
        <v>4511</v>
      </c>
      <c r="BJ5" s="346"/>
      <c r="BK5" s="347"/>
      <c r="BL5" s="171"/>
      <c r="BM5" s="171"/>
      <c r="BN5" s="171"/>
      <c r="BO5" s="446" t="s">
        <v>4556</v>
      </c>
      <c r="BP5" s="447"/>
      <c r="BQ5" s="448"/>
      <c r="BR5" s="449" t="s">
        <v>4585</v>
      </c>
      <c r="BS5" s="450"/>
      <c r="BT5" s="451"/>
    </row>
    <row r="6" spans="1:72" s="1" customFormat="1" ht="55.2" customHeight="1" thickTop="1" thickBot="1">
      <c r="A6" s="5" t="s">
        <v>2119</v>
      </c>
      <c r="B6" s="6" t="s">
        <v>674</v>
      </c>
      <c r="C6" s="7" t="s">
        <v>2120</v>
      </c>
      <c r="D6" s="8" t="s">
        <v>999</v>
      </c>
      <c r="E6" s="9" t="s">
        <v>2121</v>
      </c>
      <c r="F6" s="10" t="s">
        <v>1104</v>
      </c>
      <c r="G6" s="11" t="s">
        <v>1140</v>
      </c>
      <c r="H6" s="12" t="s">
        <v>1186</v>
      </c>
      <c r="I6" s="20" t="s">
        <v>1205</v>
      </c>
      <c r="J6" s="21" t="s">
        <v>2122</v>
      </c>
      <c r="K6" s="22" t="s">
        <v>1318</v>
      </c>
      <c r="L6" s="23" t="s">
        <v>2123</v>
      </c>
      <c r="M6" s="24" t="s">
        <v>2124</v>
      </c>
      <c r="N6" s="25" t="s">
        <v>1432</v>
      </c>
      <c r="O6" s="26" t="s">
        <v>1478</v>
      </c>
      <c r="P6" s="27" t="s">
        <v>1552</v>
      </c>
      <c r="Q6" s="37" t="s">
        <v>2125</v>
      </c>
      <c r="R6" s="13"/>
      <c r="S6" s="13"/>
      <c r="T6" s="13"/>
      <c r="U6" s="40" t="s">
        <v>2126</v>
      </c>
      <c r="V6" s="13"/>
      <c r="W6" s="13"/>
      <c r="X6" s="13"/>
      <c r="Y6" s="395" t="s">
        <v>2127</v>
      </c>
      <c r="Z6" s="396"/>
      <c r="AA6" s="397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415" t="s">
        <v>2128</v>
      </c>
      <c r="AU6" s="416"/>
      <c r="AV6" s="417"/>
      <c r="AW6" s="13"/>
      <c r="AX6" s="13"/>
      <c r="AY6" s="13"/>
      <c r="AZ6" s="421" t="s">
        <v>4654</v>
      </c>
      <c r="BA6" s="422"/>
      <c r="BB6" s="423"/>
      <c r="BC6" s="13"/>
      <c r="BD6" s="13"/>
      <c r="BE6" s="13"/>
      <c r="BF6" s="13"/>
      <c r="BG6" s="13"/>
      <c r="BH6" s="13"/>
      <c r="BI6" s="345" t="s">
        <v>4512</v>
      </c>
      <c r="BJ6" s="346"/>
      <c r="BK6" s="347"/>
      <c r="BL6" s="171"/>
      <c r="BM6" s="171"/>
      <c r="BN6" s="171"/>
      <c r="BO6" s="446" t="s">
        <v>4557</v>
      </c>
      <c r="BP6" s="447"/>
      <c r="BQ6" s="448"/>
      <c r="BR6" s="449" t="s">
        <v>4587</v>
      </c>
      <c r="BS6" s="450"/>
      <c r="BT6" s="451"/>
    </row>
    <row r="7" spans="1:72" s="1" customFormat="1" ht="55.2" customHeight="1" thickTop="1" thickBot="1">
      <c r="A7" s="5" t="s">
        <v>2129</v>
      </c>
      <c r="B7" s="6" t="s">
        <v>696</v>
      </c>
      <c r="C7" s="7" t="s">
        <v>2130</v>
      </c>
      <c r="D7" s="8" t="s">
        <v>2131</v>
      </c>
      <c r="E7" s="13"/>
      <c r="F7" s="10" t="s">
        <v>1111</v>
      </c>
      <c r="G7" s="11" t="s">
        <v>1145</v>
      </c>
      <c r="H7" s="12" t="s">
        <v>1190</v>
      </c>
      <c r="I7" s="20" t="s">
        <v>2132</v>
      </c>
      <c r="J7" s="13"/>
      <c r="K7" s="22" t="s">
        <v>1328</v>
      </c>
      <c r="L7" s="13"/>
      <c r="M7" s="13"/>
      <c r="N7" s="25" t="s">
        <v>1437</v>
      </c>
      <c r="O7" s="26" t="s">
        <v>1486</v>
      </c>
      <c r="P7" s="27" t="s">
        <v>1559</v>
      </c>
      <c r="Q7" s="37" t="s">
        <v>2133</v>
      </c>
      <c r="R7" s="13"/>
      <c r="S7" s="13"/>
      <c r="T7" s="13"/>
      <c r="U7" s="23" t="s">
        <v>4574</v>
      </c>
      <c r="V7" s="13"/>
      <c r="W7" s="13"/>
      <c r="X7" s="13"/>
      <c r="Y7" s="395" t="s">
        <v>2134</v>
      </c>
      <c r="Z7" s="396"/>
      <c r="AA7" s="397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415" t="s">
        <v>2135</v>
      </c>
      <c r="AU7" s="416"/>
      <c r="AV7" s="417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345" t="s">
        <v>4560</v>
      </c>
      <c r="BJ7" s="346"/>
      <c r="BK7" s="347"/>
      <c r="BL7" s="171"/>
      <c r="BM7" s="171"/>
      <c r="BN7" s="171"/>
      <c r="BO7" s="171"/>
      <c r="BP7" s="171"/>
      <c r="BQ7" s="171"/>
      <c r="BR7" s="171"/>
      <c r="BS7" s="171"/>
      <c r="BT7" s="171"/>
    </row>
    <row r="8" spans="1:72" s="1" customFormat="1" ht="55.2" customHeight="1" thickTop="1" thickBot="1">
      <c r="A8" s="5" t="s">
        <v>2136</v>
      </c>
      <c r="B8" s="6" t="s">
        <v>718</v>
      </c>
      <c r="C8" s="7" t="s">
        <v>2137</v>
      </c>
      <c r="D8" s="8" t="s">
        <v>2138</v>
      </c>
      <c r="E8" s="13"/>
      <c r="F8" s="10" t="s">
        <v>1115</v>
      </c>
      <c r="G8" s="11" t="s">
        <v>1149</v>
      </c>
      <c r="H8" s="13"/>
      <c r="I8" s="20" t="s">
        <v>1212</v>
      </c>
      <c r="J8" s="13"/>
      <c r="K8" s="22" t="s">
        <v>1333</v>
      </c>
      <c r="L8" s="13"/>
      <c r="M8" s="13"/>
      <c r="N8" s="25" t="s">
        <v>1441</v>
      </c>
      <c r="O8" s="26" t="s">
        <v>1495</v>
      </c>
      <c r="P8" s="13"/>
      <c r="Q8" s="13"/>
      <c r="R8" s="13"/>
      <c r="S8" s="13"/>
      <c r="T8" s="13"/>
      <c r="U8" s="23" t="s">
        <v>4575</v>
      </c>
      <c r="V8" s="13"/>
      <c r="W8" s="13"/>
      <c r="X8" s="13"/>
      <c r="Y8" s="395" t="s">
        <v>2139</v>
      </c>
      <c r="Z8" s="396"/>
      <c r="AA8" s="397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71"/>
      <c r="BM8" s="171"/>
      <c r="BN8" s="171"/>
      <c r="BO8" s="171"/>
      <c r="BP8" s="171"/>
      <c r="BQ8" s="171"/>
      <c r="BR8" s="171"/>
      <c r="BS8" s="171"/>
      <c r="BT8" s="171"/>
    </row>
    <row r="9" spans="1:72" s="1" customFormat="1" ht="55.2" customHeight="1" thickTop="1" thickBot="1">
      <c r="A9" s="5" t="s">
        <v>2140</v>
      </c>
      <c r="B9" s="6" t="s">
        <v>741</v>
      </c>
      <c r="C9" s="7" t="s">
        <v>2141</v>
      </c>
      <c r="D9" s="8" t="s">
        <v>2142</v>
      </c>
      <c r="E9" s="13"/>
      <c r="F9" s="10" t="s">
        <v>1119</v>
      </c>
      <c r="G9" s="11" t="s">
        <v>1154</v>
      </c>
      <c r="H9" s="13"/>
      <c r="I9" s="20" t="s">
        <v>1216</v>
      </c>
      <c r="J9" s="13"/>
      <c r="K9" s="22" t="s">
        <v>1338</v>
      </c>
      <c r="L9" s="13"/>
      <c r="M9" s="13"/>
      <c r="N9" s="25" t="s">
        <v>1446</v>
      </c>
      <c r="O9" s="26" t="s">
        <v>1503</v>
      </c>
      <c r="P9" s="13"/>
      <c r="Q9" s="13"/>
      <c r="R9" s="13"/>
      <c r="S9" s="13"/>
      <c r="T9" s="13"/>
      <c r="U9" s="13"/>
      <c r="V9" s="13"/>
      <c r="W9" s="13"/>
      <c r="X9" s="13"/>
      <c r="Y9" s="395" t="s">
        <v>2143</v>
      </c>
      <c r="Z9" s="396"/>
      <c r="AA9" s="397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71"/>
      <c r="BM9" s="171"/>
      <c r="BN9" s="171"/>
      <c r="BO9" s="171"/>
      <c r="BP9" s="171"/>
      <c r="BQ9" s="171"/>
      <c r="BR9" s="171"/>
      <c r="BS9" s="171"/>
      <c r="BT9" s="171"/>
    </row>
    <row r="10" spans="1:72" s="1" customFormat="1" ht="55.2" customHeight="1" thickTop="1" thickBot="1">
      <c r="A10" s="5" t="s">
        <v>2144</v>
      </c>
      <c r="B10" s="13"/>
      <c r="C10" s="7" t="s">
        <v>2145</v>
      </c>
      <c r="D10" s="13"/>
      <c r="E10" s="13"/>
      <c r="F10" s="10" t="s">
        <v>1123</v>
      </c>
      <c r="G10" s="11" t="s">
        <v>1157</v>
      </c>
      <c r="H10" s="13"/>
      <c r="I10" s="20" t="s">
        <v>1219</v>
      </c>
      <c r="J10" s="13"/>
      <c r="K10" s="13"/>
      <c r="L10" s="13"/>
      <c r="M10" s="13"/>
      <c r="N10" s="25" t="s">
        <v>1451</v>
      </c>
      <c r="O10" s="26" t="s">
        <v>1510</v>
      </c>
      <c r="P10" s="13"/>
      <c r="Q10" s="13"/>
      <c r="R10" s="13"/>
      <c r="S10" s="13"/>
      <c r="T10" s="13"/>
      <c r="U10" s="13"/>
      <c r="V10" s="13"/>
      <c r="W10" s="13"/>
      <c r="X10" s="13"/>
      <c r="Y10" s="395" t="s">
        <v>4501</v>
      </c>
      <c r="Z10" s="396"/>
      <c r="AA10" s="397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71"/>
      <c r="BM10" s="171"/>
      <c r="BN10" s="171"/>
      <c r="BO10" s="171"/>
      <c r="BP10" s="171"/>
      <c r="BQ10" s="171"/>
      <c r="BR10" s="171"/>
      <c r="BS10" s="171"/>
      <c r="BT10" s="171"/>
    </row>
    <row r="11" spans="1:72" s="1" customFormat="1" ht="55.2" customHeight="1" thickTop="1" thickBot="1">
      <c r="A11" s="5" t="s">
        <v>2146</v>
      </c>
      <c r="B11" s="13"/>
      <c r="C11" s="13"/>
      <c r="D11" s="13"/>
      <c r="E11" s="13"/>
      <c r="F11" s="10" t="s">
        <v>1126</v>
      </c>
      <c r="G11" s="13"/>
      <c r="H11" s="13"/>
      <c r="I11" s="20" t="s">
        <v>1224</v>
      </c>
      <c r="J11" s="13"/>
      <c r="K11" s="13"/>
      <c r="L11" s="13"/>
      <c r="M11" s="13"/>
      <c r="N11" s="13"/>
      <c r="O11" s="26" t="s">
        <v>2147</v>
      </c>
      <c r="P11" s="13"/>
      <c r="Q11" s="13"/>
      <c r="R11" s="13"/>
      <c r="S11" s="13"/>
      <c r="T11" s="13"/>
      <c r="U11" s="13"/>
      <c r="V11" s="13"/>
      <c r="W11" s="13"/>
      <c r="X11" s="13"/>
      <c r="Y11" s="395" t="s">
        <v>4502</v>
      </c>
      <c r="Z11" s="396"/>
      <c r="AA11" s="397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71"/>
      <c r="BM11" s="171"/>
      <c r="BN11" s="171"/>
      <c r="BO11" s="171"/>
      <c r="BP11" s="171"/>
      <c r="BQ11" s="171"/>
      <c r="BR11" s="171"/>
      <c r="BS11" s="171"/>
      <c r="BT11" s="171"/>
    </row>
    <row r="12" spans="1:72" s="1" customFormat="1" ht="55.2" customHeight="1" thickTop="1" thickBot="1">
      <c r="A12" s="5" t="s">
        <v>335</v>
      </c>
      <c r="B12" s="13"/>
      <c r="C12" s="13"/>
      <c r="D12" s="13"/>
      <c r="E12" s="13"/>
      <c r="F12" s="13"/>
      <c r="G12" s="13"/>
      <c r="H12" s="13"/>
      <c r="I12" s="20" t="s">
        <v>1228</v>
      </c>
      <c r="J12" s="13"/>
      <c r="K12" s="13"/>
      <c r="L12" s="13"/>
      <c r="M12" s="13"/>
      <c r="N12" s="13"/>
      <c r="O12" s="26" t="s">
        <v>2148</v>
      </c>
      <c r="P12" s="13"/>
      <c r="Q12" s="13"/>
      <c r="R12" s="13"/>
      <c r="S12" s="13"/>
      <c r="T12" s="13"/>
      <c r="U12" s="13"/>
      <c r="V12" s="13"/>
      <c r="W12" s="13"/>
      <c r="X12" s="13"/>
      <c r="Y12" s="395" t="s">
        <v>4503</v>
      </c>
      <c r="Z12" s="396"/>
      <c r="AA12" s="397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71"/>
      <c r="BM12" s="171"/>
      <c r="BN12" s="171"/>
      <c r="BO12" s="171"/>
      <c r="BP12" s="171"/>
      <c r="BQ12" s="171"/>
      <c r="BR12" s="171"/>
      <c r="BS12" s="171"/>
      <c r="BT12" s="171"/>
    </row>
    <row r="13" spans="1:72" s="1" customFormat="1" ht="55.2" customHeight="1" thickTop="1" thickBot="1">
      <c r="A13" s="5" t="s">
        <v>367</v>
      </c>
      <c r="B13" s="13"/>
      <c r="C13" s="13"/>
      <c r="D13" s="13"/>
      <c r="E13" s="13"/>
      <c r="F13" s="13"/>
      <c r="G13" s="13"/>
      <c r="H13" s="13"/>
      <c r="I13" s="20" t="s">
        <v>1232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71"/>
      <c r="BM13" s="171"/>
      <c r="BN13" s="171"/>
      <c r="BO13" s="171"/>
      <c r="BP13" s="171"/>
      <c r="BQ13" s="171"/>
      <c r="BR13" s="171"/>
      <c r="BS13" s="171"/>
      <c r="BT13" s="171"/>
    </row>
    <row r="14" spans="1:72" s="1" customFormat="1" ht="55.2" customHeight="1" thickTop="1" thickBot="1">
      <c r="A14" s="5" t="s">
        <v>403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72" s="1" customFormat="1" ht="55.2" customHeight="1" thickTop="1" thickBot="1">
      <c r="A15" s="5" t="s">
        <v>467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72" s="1" customFormat="1" ht="55.2" customHeight="1" thickTop="1" thickBot="1">
      <c r="A16" s="5" t="s">
        <v>527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1" customFormat="1" ht="55.2" customHeight="1" thickTop="1" thickBot="1">
      <c r="A17" s="5" t="s">
        <v>581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1" customFormat="1" ht="55.2" customHeight="1" thickTop="1" thickBot="1">
      <c r="A18" s="5" t="s">
        <v>601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ht="55.2" customHeight="1" thickTop="1" thickBo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ht="55.2" customHeight="1" thickTop="1" thickBo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ht="55.2" customHeight="1" thickTop="1" thickBo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440" t="s">
        <v>2149</v>
      </c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2"/>
      <c r="Z21" s="13"/>
      <c r="AA21" s="13"/>
      <c r="AB21" s="434" t="s">
        <v>2150</v>
      </c>
      <c r="AC21" s="435"/>
      <c r="AD21" s="436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ht="55.2" customHeight="1" thickTop="1" thickBot="1">
      <c r="A22" s="13" t="s">
        <v>2151</v>
      </c>
      <c r="B22" s="13"/>
      <c r="C22" s="13" t="s">
        <v>4043</v>
      </c>
      <c r="D22" s="14"/>
      <c r="E22" s="13" t="s">
        <v>2152</v>
      </c>
      <c r="F22" s="13"/>
      <c r="G22" s="13" t="s">
        <v>2153</v>
      </c>
      <c r="H22" s="13"/>
      <c r="I22" s="13" t="s">
        <v>2154</v>
      </c>
      <c r="J22" s="13"/>
      <c r="K22" s="13"/>
      <c r="L22" s="13"/>
      <c r="M22" s="443"/>
      <c r="N22" s="444"/>
      <c r="O22" s="444"/>
      <c r="P22" s="444"/>
      <c r="Q22" s="444"/>
      <c r="R22" s="444"/>
      <c r="S22" s="444"/>
      <c r="T22" s="444"/>
      <c r="U22" s="444"/>
      <c r="V22" s="444"/>
      <c r="W22" s="444"/>
      <c r="X22" s="444"/>
      <c r="Y22" s="445"/>
      <c r="Z22" s="13"/>
      <c r="AA22" s="13"/>
      <c r="AB22" s="437" t="s">
        <v>2155</v>
      </c>
      <c r="AC22" s="438"/>
      <c r="AD22" s="439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ht="24" thickTop="1" thickBo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ht="24" thickTop="1" thickBot="1">
      <c r="BI24" s="13"/>
      <c r="BJ24" s="13"/>
      <c r="BK24" s="13"/>
    </row>
    <row r="25" spans="1:63" ht="14.4" thickTop="1"/>
  </sheetData>
  <sheetProtection algorithmName="SHA-512" hashValue="6jRyQXHl5tPAQqQJaiLv7X7flnamt8LgvRftQuIDG0bV+3zQKokU5k5UEQfxvtAyb43Vi2JrTKgdn1b0CWbNIw==" saltValue="FNBSl0WCEfJH5iWerQuf5w==" spinCount="100000" sheet="1" objects="1" scenarios="1"/>
  <mergeCells count="103">
    <mergeCell ref="BO6:BQ6"/>
    <mergeCell ref="BR1:BT1"/>
    <mergeCell ref="BR2:BT2"/>
    <mergeCell ref="BR3:BT3"/>
    <mergeCell ref="BR4:BT4"/>
    <mergeCell ref="BR5:BT5"/>
    <mergeCell ref="BR6:BT6"/>
    <mergeCell ref="BO1:BQ1"/>
    <mergeCell ref="BO2:BQ2"/>
    <mergeCell ref="BO3:BQ3"/>
    <mergeCell ref="BO4:BQ4"/>
    <mergeCell ref="BO5:BQ5"/>
    <mergeCell ref="BI6:BK6"/>
    <mergeCell ref="Y9:AA9"/>
    <mergeCell ref="AB21:AD21"/>
    <mergeCell ref="AB22:AD22"/>
    <mergeCell ref="M21:Y22"/>
    <mergeCell ref="Y6:AA6"/>
    <mergeCell ref="AT6:AV6"/>
    <mergeCell ref="Y7:AA7"/>
    <mergeCell ref="AT7:AV7"/>
    <mergeCell ref="Y8:AA8"/>
    <mergeCell ref="Y10:AA10"/>
    <mergeCell ref="Y11:AA11"/>
    <mergeCell ref="Y12:AA12"/>
    <mergeCell ref="BI7:BK7"/>
    <mergeCell ref="AZ6:BB6"/>
    <mergeCell ref="AZ5:BB5"/>
    <mergeCell ref="BC4:BE4"/>
    <mergeCell ref="V5:X5"/>
    <mergeCell ref="Y5:AA5"/>
    <mergeCell ref="AH5:AJ5"/>
    <mergeCell ref="AN5:AP5"/>
    <mergeCell ref="AQ5:AS5"/>
    <mergeCell ref="AT5:AV5"/>
    <mergeCell ref="AK4:AM4"/>
    <mergeCell ref="AN4:AP4"/>
    <mergeCell ref="AQ4:AS4"/>
    <mergeCell ref="AT4:AV4"/>
    <mergeCell ref="AW4:AY4"/>
    <mergeCell ref="V4:X4"/>
    <mergeCell ref="Y4:AA4"/>
    <mergeCell ref="AB4:AD4"/>
    <mergeCell ref="AE4:AG4"/>
    <mergeCell ref="AZ4:BB4"/>
    <mergeCell ref="AH4:AJ4"/>
    <mergeCell ref="BC2:BE2"/>
    <mergeCell ref="AK3:AM3"/>
    <mergeCell ref="AN3:AP3"/>
    <mergeCell ref="AQ3:AS3"/>
    <mergeCell ref="AT3:AV3"/>
    <mergeCell ref="AW3:AY3"/>
    <mergeCell ref="AZ3:BB3"/>
    <mergeCell ref="BC3:BE3"/>
    <mergeCell ref="AK2:AM2"/>
    <mergeCell ref="AN2:AP2"/>
    <mergeCell ref="AQ2:AS2"/>
    <mergeCell ref="AT2:AV2"/>
    <mergeCell ref="V3:X3"/>
    <mergeCell ref="Y3:AA3"/>
    <mergeCell ref="AB3:AD3"/>
    <mergeCell ref="AE3:AG3"/>
    <mergeCell ref="AH3:AJ3"/>
    <mergeCell ref="AW2:AY2"/>
    <mergeCell ref="V2:X2"/>
    <mergeCell ref="Y2:AA2"/>
    <mergeCell ref="AB2:AD2"/>
    <mergeCell ref="AE2:AG2"/>
    <mergeCell ref="AH2:AJ2"/>
    <mergeCell ref="A2:C2"/>
    <mergeCell ref="D2:G2"/>
    <mergeCell ref="H2:I2"/>
    <mergeCell ref="J2:L2"/>
    <mergeCell ref="N2:Q2"/>
    <mergeCell ref="AQ1:AS1"/>
    <mergeCell ref="AT1:AV1"/>
    <mergeCell ref="AW1:AY1"/>
    <mergeCell ref="AZ1:BB1"/>
    <mergeCell ref="AZ2:BB2"/>
    <mergeCell ref="BC1:BE1"/>
    <mergeCell ref="AB1:AD1"/>
    <mergeCell ref="AE1:AG1"/>
    <mergeCell ref="AH1:AJ1"/>
    <mergeCell ref="AK1:AM1"/>
    <mergeCell ref="AN1:AP1"/>
    <mergeCell ref="A1:I1"/>
    <mergeCell ref="J1:L1"/>
    <mergeCell ref="M1:Q1"/>
    <mergeCell ref="V1:X1"/>
    <mergeCell ref="Y1:AA1"/>
    <mergeCell ref="BI5:BK5"/>
    <mergeCell ref="BF1:BH1"/>
    <mergeCell ref="BF2:BH2"/>
    <mergeCell ref="BF3:BH3"/>
    <mergeCell ref="BF4:BH4"/>
    <mergeCell ref="BL1:BN1"/>
    <mergeCell ref="BL2:BN2"/>
    <mergeCell ref="BL3:BN3"/>
    <mergeCell ref="BL4:BN4"/>
    <mergeCell ref="BI1:BK1"/>
    <mergeCell ref="BI2:BK2"/>
    <mergeCell ref="BI3:BK3"/>
    <mergeCell ref="BI4:BK4"/>
  </mergeCells>
  <phoneticPr fontId="37" type="noConversion"/>
  <hyperlinks>
    <hyperlink ref="A2" location="'1-实验耗材'!B573:I573" display="1.移液耗材" xr:uid="{00000000-0004-0000-0100-000000000000}"/>
    <hyperlink ref="H2" location="'1-实验耗材'!B888:I888" display="3.管类" xr:uid="{00000000-0004-0000-0100-000001000000}"/>
    <hyperlink ref="J2" location="'1-实验耗材'!B961:I961" display="4.螺口管" xr:uid="{00000000-0004-0000-0100-000002000000}"/>
    <hyperlink ref="J3" location="'BROFIX price list'!C392:L403" display="螺口管盖" xr:uid="{00000000-0004-0000-0100-000003000000}"/>
    <hyperlink ref="C3" location="'BROFIX price list'!C253:L322" display="自动化移液吸头" xr:uid="{00000000-0004-0000-0100-000004000000}"/>
    <hyperlink ref="D3" location="'BROFIX price list'!C323:L347" display="PCR板" xr:uid="{00000000-0004-0000-0100-000005000000}"/>
    <hyperlink ref="E3" location="'BROFIX price list'!C348:L356" display="深孔板" xr:uid="{00000000-0004-0000-0100-000006000000}"/>
    <hyperlink ref="F3" location="'BROFIX price list'!B357:L366" display="浅孔板" xr:uid="{00000000-0004-0000-0100-000007000000}"/>
    <hyperlink ref="G3" location="'BROFIX price list'!C367:L373" display="盖膜套" xr:uid="{00000000-0004-0000-0100-000008000000}"/>
    <hyperlink ref="H3" location="'BROFIX price list'!C374:L381" display="PCR管" xr:uid="{00000000-0004-0000-0100-000009000000}"/>
    <hyperlink ref="I3" location="'BROFIX price list'!C382:L391" display="离心管" xr:uid="{00000000-0004-0000-0100-00000A000000}"/>
    <hyperlink ref="K3" location="'BROFIX price list'!C410:L425" display="螺口管管身" xr:uid="{00000000-0004-0000-0100-00000B000000}"/>
    <hyperlink ref="L3" location="'BROFIX price list'!B426:L443" display="管盖一体" xr:uid="{00000000-0004-0000-0100-00000C000000}"/>
    <hyperlink ref="M3" location="'BROFIX price list'!C444:L446" display="研磨细胞筛网" xr:uid="{00000000-0004-0000-0100-00000D000000}"/>
    <hyperlink ref="N3" location="'BROFIX price list'!C447:L453" display="血清移液管" xr:uid="{00000000-0004-0000-0100-00000E000000}"/>
    <hyperlink ref="O3" location="'BROFIX price list'!C454:L471" display="细胞培养板" xr:uid="{00000000-0004-0000-0100-00000F000000}"/>
    <hyperlink ref="P3" location="'BROFIX price list'!C472:L479" display="细胞培养皿" xr:uid="{00000000-0004-0000-0100-000010000000}"/>
    <hyperlink ref="Q3" location="'BROFIX price list'!C480:L495" display="细胞培养瓶" xr:uid="{00000000-0004-0000-0100-000011000000}"/>
    <hyperlink ref="A4" location="'BROFIX price list'!C1:L12" display="10µl移液吸头" xr:uid="{00000000-0004-0000-0100-000012000000}"/>
    <hyperlink ref="A5" location="'BROFIX price list'!C13:L23" display="10µl加长移液吸头" xr:uid="{00000000-0004-0000-0100-000013000000}"/>
    <hyperlink ref="A6" location="'BROFIX price list'!C24:L34" display="20µl滤芯移液吸头" xr:uid="{00000000-0004-0000-0100-000014000000}"/>
    <hyperlink ref="A7" location="'BROFIX price list'!C35:L45" display="50µl移液吸头" xr:uid="{00000000-0004-0000-0100-000015000000}"/>
    <hyperlink ref="A8" location="'BROFIX price list'!C46:L56" display="100µl移液吸头" xr:uid="{00000000-0004-0000-0100-000016000000}"/>
    <hyperlink ref="A9" location="'BROFIX price list'!C57:L73" display="200µl移液吸头" xr:uid="{00000000-0004-0000-0100-000017000000}"/>
    <hyperlink ref="A10" location="'BROFIX price list'!C74:L90" display="200µl移液吸头     （黄色）" xr:uid="{00000000-0004-0000-0100-000018000000}"/>
    <hyperlink ref="A11" location="'BROFIX price list'!C91:L100" display="200µl加长移液吸头" xr:uid="{00000000-0004-0000-0100-000019000000}"/>
    <hyperlink ref="A12" location="'BROFIX price list'!C101:L110" display="200μL凝胶点样移液吸头" xr:uid="{00000000-0004-0000-0100-00001A000000}"/>
    <hyperlink ref="A13" location="'BROFIX price list'!C111:L121" display="300μL移液吸头" xr:uid="{00000000-0004-0000-0100-00001B000000}"/>
    <hyperlink ref="A14" location="'BROFIX price list'!C122:L142" display="1000μL移液吸头" xr:uid="{00000000-0004-0000-0100-00001C000000}"/>
    <hyperlink ref="A15" location="'BROFIX price list'!C143:L163" display="1000μL蓝色移液吸头" xr:uid="{00000000-0004-0000-0100-00001D000000}"/>
    <hyperlink ref="A16" location="'BROFIX price list'!C164:L180" display="1250μL移液吸头" xr:uid="{00000000-0004-0000-0100-00001E000000}"/>
    <hyperlink ref="A17" location="'BROFIX price list'!C181:L186" display="5mL移液吸头" xr:uid="{00000000-0004-0000-0100-00001F000000}"/>
    <hyperlink ref="A18" location="'BROFIX price list'!C187:L192" display="10mL移液吸头" xr:uid="{00000000-0004-0000-0100-000020000000}"/>
    <hyperlink ref="B4" location="'BROFIX price list'!C193:L202" display="R款20μL移液吸头" xr:uid="{00000000-0004-0000-0100-000021000000}"/>
    <hyperlink ref="B5" location="'BROFIX price list'!C203:L212" display="R款200μL移液吸头" xr:uid="{00000000-0004-0000-0100-000022000000}"/>
    <hyperlink ref="B6" location="'BROFIX price list'!C213:L222" display="R款200μL移液吸头（宽口）" xr:uid="{00000000-0004-0000-0100-000023000000}"/>
    <hyperlink ref="B7" location="'BROFIX price list'!C223:L232" display="R款300μL移液吸头" xr:uid="{00000000-0004-0000-0100-000024000000}"/>
    <hyperlink ref="B8" location="'BROFIX price list'!C233:L242" display="R款1000μL移液吸头" xr:uid="{00000000-0004-0000-0100-000025000000}"/>
    <hyperlink ref="B9" location="'BROFIX price list'!C243:L252" display="R款1200μL移液吸头" xr:uid="{00000000-0004-0000-0100-000026000000}"/>
    <hyperlink ref="C4" location="'BROFIX price list'!C253:L258" display="A款移液吸头" xr:uid="{00000000-0004-0000-0100-000027000000}"/>
    <hyperlink ref="C5" location="'BROFIX price list'!C259:L266" display="B款移液吸头" xr:uid="{00000000-0004-0000-0100-000028000000}"/>
    <hyperlink ref="C6" location="'BROFIX price list'!C267:L278" display="H款移液吸头" xr:uid="{00000000-0004-0000-0100-000029000000}"/>
    <hyperlink ref="C7" location="'BROFIX price list'!C279:L286" display="N款移液吸头" xr:uid="{00000000-0004-0000-0100-00002A000000}"/>
    <hyperlink ref="C8" location="'BROFIX price list'!C287:L298" display="O款移液吸头" xr:uid="{00000000-0004-0000-0100-00002B000000}"/>
    <hyperlink ref="C9" location="'BROFIX price list'!C299:L314" display="T款移液吸头" xr:uid="{00000000-0004-0000-0100-00002C000000}"/>
    <hyperlink ref="C10" location="'BROFIX price list'!C315:L322" display="M款移液吸头" xr:uid="{00000000-0004-0000-0100-00002D000000}"/>
    <hyperlink ref="D5" location="'BROFIX price list'!C326:L327" display="0.2mL 96孔无裙边PCR板" xr:uid="{00000000-0004-0000-0100-00002E000000}"/>
    <hyperlink ref="D6" location="'BROFIX price list'!C328:L328" display="0.1mL 96孔全裙边PCR板" xr:uid="{00000000-0004-0000-0100-00002F000000}"/>
    <hyperlink ref="D8" location="'BROFIX price list'!C331:L332" display="0.1mL 96孔半裙边PCR板（罗氏系列）" xr:uid="{00000000-0004-0000-0100-000030000000}"/>
    <hyperlink ref="D9" location="'BROFIX price list'!C333:L347" display="双色PCR板" xr:uid="{00000000-0004-0000-0100-000031000000}"/>
    <hyperlink ref="E4" location="'BROFIX price list'!C348:L350" display="2.2mL 96孔深孔板（锥底）" xr:uid="{00000000-0004-0000-0100-000032000000}"/>
    <hyperlink ref="E5" location="'BROFIX price list'!C351:L354" display="2.2mL 96孔深孔板（圆底）" xr:uid="{00000000-0004-0000-0100-000033000000}"/>
    <hyperlink ref="E6" location="'BROFIX price list'!C355:L356" display="2.2mL 6孔深孔板" xr:uid="{00000000-0004-0000-0100-000034000000}"/>
    <hyperlink ref="F4" location="'BROFIX price list'!C357:L358" display="1.2mL 96孔浅孔板（圆底）" xr:uid="{00000000-0004-0000-0100-000035000000}"/>
    <hyperlink ref="F5" location="'BROFIX price list'!C359:L359" display="1.3mL 96孔浅孔板（圆底）" xr:uid="{00000000-0004-0000-0100-000036000000}"/>
    <hyperlink ref="F6" location="'BROFIX price list'!C360:L361" display="1.0mL 96孔浅孔板（圆底）" xr:uid="{00000000-0004-0000-0100-000037000000}"/>
    <hyperlink ref="F7" location="'BROFIX price list'!C362:L362" display="1.6mL 96孔浅孔板（圆底）" xr:uid="{00000000-0004-0000-0100-000038000000}"/>
    <hyperlink ref="F8" location="'BROFIX price list'!C363:L363" display="2.0mL 96孔浅孔板（圆底）" xr:uid="{00000000-0004-0000-0100-000039000000}"/>
    <hyperlink ref="F9" location="'BROFIX price list'!C364:L364" display="240μL 384孔浅孔板（锥底）" xr:uid="{00000000-0004-0000-0100-00003A000000}"/>
    <hyperlink ref="F10" location="'BROFIX price list'!C365:L365" display="120μL 384孔浅孔板（圆底）" xr:uid="{00000000-0004-0000-0100-00003B000000}"/>
    <hyperlink ref="G4" location="'BROFIX price list'!C367:L367" display="96孔免穿刺TPE盖垫（方孔）" xr:uid="{00000000-0004-0000-0100-00003C000000}"/>
    <hyperlink ref="G5" location="'BROFIX price list'!C368:L368" display="96孔免穿刺TPE盖垫（圆孔）" xr:uid="{00000000-0004-0000-0100-00003D000000}"/>
    <hyperlink ref="G6" location="'BROFIX price list'!C369:L369" display="PCR压敏光学封板膜" xr:uid="{00000000-0004-0000-0100-00003E000000}"/>
    <hyperlink ref="G7" location="'BROFIX price list'!C370:L370" display="普通封板膜" xr:uid="{00000000-0004-0000-0100-00003F000000}"/>
    <hyperlink ref="G8" location="'BROFIX price list'!C371:L371" display="96孔塑料护套（通用型）" xr:uid="{00000000-0004-0000-0100-000040000000}"/>
    <hyperlink ref="G9" location="'BROFIX price list'!C372:L372" display="48孔塑料护套" xr:uid="{00000000-0004-0000-0100-000041000000}"/>
    <hyperlink ref="G10" location="'BROFIX price list'!C373:L373" display="8孔塑料护套" xr:uid="{00000000-0004-0000-0100-000042000000}"/>
    <hyperlink ref="I4" location="'BROFIX price list'!C382:L382" display="0.5mL 离心管" xr:uid="{00000000-0004-0000-0100-000043000000}"/>
    <hyperlink ref="I5" location="'BROFIX price list'!C383:L383" display="1.5mL 离心管" xr:uid="{00000000-0004-0000-0100-000044000000}"/>
    <hyperlink ref="I6" location="'BROFIX price list'!C384:L384" display="2.0mL 离心管" xr:uid="{00000000-0004-0000-0100-000045000000}"/>
    <hyperlink ref="I7" location="'BROFIX price list'!C385:L385" display="0.6mL离心管" xr:uid="{00000000-0004-0000-0100-000046000000}"/>
    <hyperlink ref="J4" location="'BROFIX price list'!C392:L403" display="13mm 螺口管盖" xr:uid="{00000000-0004-0000-0100-000047000000}"/>
    <hyperlink ref="J5" location="'BROFIX price list'!C404:L407" display="20mm 螺口管盖" xr:uid="{00000000-0004-0000-0100-000048000000}"/>
    <hyperlink ref="J6" location="'BROFIX price list'!C408:L409" display="25mL 螺口管盖" xr:uid="{00000000-0004-0000-0100-000049000000}"/>
    <hyperlink ref="K4" location="'BROFIX price list'!C410:L411" display="0.5mL 螺口管管身" xr:uid="{00000000-0004-0000-0100-00004A000000}"/>
    <hyperlink ref="K5" location="'BROFIX price list'!C412:L415" display="1.5mL 螺口管管身" xr:uid="{00000000-0004-0000-0100-00004B000000}"/>
    <hyperlink ref="K6" location="'BROFIX price list'!C416:L419" display="2.0mL 螺口管管身" xr:uid="{00000000-0004-0000-0100-00004C000000}"/>
    <hyperlink ref="K7" location="'BROFIX price list'!C420:L421" display="5mL 螺口管管身" xr:uid="{00000000-0004-0000-0100-00004D000000}"/>
    <hyperlink ref="K8" location="'BROFIX price list'!C422:L423" display="10mL 螺口管管身" xr:uid="{00000000-0004-0000-0100-00004E000000}"/>
    <hyperlink ref="K9" location="'BROFIX price list'!C424:L425" display="25mL 螺口管管身" xr:uid="{00000000-0004-0000-0100-00004F000000}"/>
    <hyperlink ref="L4" location="'BROFIX price list'!C426:L431" display="0.5mL螺口管" xr:uid="{00000000-0004-0000-0100-000050000000}"/>
    <hyperlink ref="L5" location="'BROFIX price list'!C432:L437" display="1.5mL螺口管" xr:uid="{00000000-0004-0000-0100-000051000000}"/>
    <hyperlink ref="L6" location="'BROFIX price list'!C438:L443" display="2.0mL螺口管" xr:uid="{00000000-0004-0000-0100-000052000000}"/>
    <hyperlink ref="M4" location="'BROFIX price list'!C444:L444" display="40μm研磨细胞筛" xr:uid="{00000000-0004-0000-0100-000053000000}"/>
    <hyperlink ref="M5" location="'BROFIX price list'!C445:L445" display="70μm研磨细胞筛" xr:uid="{00000000-0004-0000-0100-000054000000}"/>
    <hyperlink ref="M6" location="'BROFIX price list'!C446:L446" display="100μm研磨细胞筛" xr:uid="{00000000-0004-0000-0100-000055000000}"/>
    <hyperlink ref="N4" location="'BROFIX price list'!C447:L447" display="1ml血清移液管" xr:uid="{00000000-0004-0000-0100-000056000000}"/>
    <hyperlink ref="N5" location="'BROFIX price list'!C448:L448" display="2ml血清移液管" xr:uid="{00000000-0004-0000-0100-000057000000}"/>
    <hyperlink ref="N6" location="'BROFIX price list'!C449:L449" display="5ml血清移液管" xr:uid="{00000000-0004-0000-0100-000058000000}"/>
    <hyperlink ref="N7" location="'BROFIX price list'!C450:L450" display="10ml血清移液管" xr:uid="{00000000-0004-0000-0100-000059000000}"/>
    <hyperlink ref="N10" location="'BROFIX price list'!C453:L453" display="100ml血清移液管" xr:uid="{00000000-0004-0000-0100-00005A000000}"/>
    <hyperlink ref="N9" location="'BROFIX price list'!C452:L452" display="50ml血清移液管" xr:uid="{00000000-0004-0000-0100-00005B000000}"/>
    <hyperlink ref="N8" location="'BROFIX price list'!C451:L451" display="25ml血清移液管" xr:uid="{00000000-0004-0000-0100-00005C000000}"/>
    <hyperlink ref="O4" location="'BROFIX price list'!C454:L455" display="6孔平底培养板" xr:uid="{00000000-0004-0000-0100-00005D000000}"/>
    <hyperlink ref="O5" location="'BROFIX price list'!C456:L457" display="12孔平底培养板" xr:uid="{00000000-0004-0000-0100-00005E000000}"/>
    <hyperlink ref="O6" location="'BROFIX price list'!C458:L459" display="24孔平底培养板" xr:uid="{00000000-0004-0000-0100-00005F000000}"/>
    <hyperlink ref="O7" location="'BROFIX price list'!C460:L461" display="48孔平底培养板" xr:uid="{00000000-0004-0000-0100-000060000000}"/>
    <hyperlink ref="O8" location="'BROFIX price list'!C462:L463" display="96孔平底培养板" xr:uid="{00000000-0004-0000-0100-000061000000}"/>
    <hyperlink ref="O9" location="'BROFIX price list'!C464:L465" display="96孔U底培养板" xr:uid="{00000000-0004-0000-0100-000062000000}"/>
    <hyperlink ref="O10" location="'BROFIX price list'!C466:L467" display="384孔平底培养板" xr:uid="{00000000-0004-0000-0100-000063000000}"/>
    <hyperlink ref="P4" location="'BROFIX price list'!C472:L473" display="35mm细胞培养皿" xr:uid="{00000000-0004-0000-0100-000064000000}"/>
    <hyperlink ref="P5" location="'BROFIX price list'!C474:L475" display="60mm细胞培养皿" xr:uid="{00000000-0004-0000-0100-000065000000}"/>
    <hyperlink ref="P6" location="'BROFIX price list'!C476:L477" display="100mm细胞培养皿" xr:uid="{00000000-0004-0000-0100-000066000000}"/>
    <hyperlink ref="P7" location="'BROFIX price list'!C478:L479" display="150mm细胞培养皿" xr:uid="{00000000-0004-0000-0100-000067000000}"/>
    <hyperlink ref="Q4" location="'BROFIX price list'!C480:L483" display="T25细胞培养瓶" xr:uid="{00000000-0004-0000-0100-000068000000}"/>
    <hyperlink ref="Q5" location="'BROFIX price list'!C484:L487" display="T75细胞培养瓶" xr:uid="{00000000-0004-0000-0100-000069000000}"/>
    <hyperlink ref="Q6" location="'BROFIX price list'!C488:L491" display="T175细胞培养瓶" xr:uid="{00000000-0004-0000-0100-00006A000000}"/>
    <hyperlink ref="Q7" location="'BROFIX price list'!C492:L495" display="T225细胞培养瓶" xr:uid="{00000000-0004-0000-0100-00006B000000}"/>
    <hyperlink ref="D7" location="'BROFIX price list'!C329:L330" display="0.1mL 96孔半裙边PCR板（ABI系列）" xr:uid="{00000000-0004-0000-0100-00006C000000}"/>
    <hyperlink ref="S3" location="'BROFIX price list'!C497:L500" display="涂层超低吸附定制" xr:uid="{00000000-0004-0000-0100-00006D000000}"/>
    <hyperlink ref="C22" r:id="rId1" xr:uid="{00000000-0004-0000-0100-00006E000000}"/>
    <hyperlink ref="H4" location="'BROFIX price list'!C374:L377" display="0.1mL PCR 8联管+盖" xr:uid="{00000000-0004-0000-0100-00006F000000}"/>
    <hyperlink ref="H5" location="'BROFIX price list'!C378:L379" display="0.2mL PCR 8联管+盖" xr:uid="{00000000-0004-0000-0100-000070000000}"/>
    <hyperlink ref="H6" location="'BROFIX price list'!C380:L380" display="0.2mL PCR 8联管盖一体" xr:uid="{00000000-0004-0000-0100-000071000000}"/>
    <hyperlink ref="H7" location="'BROFIX price list'!C381:L381" display="0.2mL PCR单管" xr:uid="{00000000-0004-0000-0100-000072000000}"/>
    <hyperlink ref="T3" location="'BROFIX price list'!B501:L506" display="96通道全自动移液工作站" xr:uid="{00000000-0004-0000-0100-000073000000}"/>
    <hyperlink ref="R3" location="'BROFIX price list'!C496:L496" display="细胞冻存管" xr:uid="{00000000-0004-0000-0100-000074000000}"/>
    <hyperlink ref="R4" location="'BROFIX price list'!C496:L496" display="1.8mL内旋细胞冻存管" xr:uid="{00000000-0004-0000-0100-000075000000}"/>
    <hyperlink ref="U3" location="'BROFIX price list'!C507:L516" display="多功能吸头盒" xr:uid="{00000000-0004-0000-0100-000076000000}"/>
    <hyperlink ref="U4" location="'BROFIX price list'!C507:L509" display="吸头盒A" xr:uid="{00000000-0004-0000-0100-000077000000}"/>
    <hyperlink ref="U5" location="'BROFIX price list'!C510:L512" display="吸头盒B" xr:uid="{00000000-0004-0000-0100-000078000000}"/>
    <hyperlink ref="U6" location="'BROFIX price list'!C513:L515" display="吸头盒C" xr:uid="{00000000-0004-0000-0100-000079000000}"/>
    <hyperlink ref="V3" location="'Brobio price list'!B461:L462" display="灭菌针头滤器" xr:uid="{00000000-0004-0000-0100-00007A000000}"/>
    <hyperlink ref="V5" location="'Brobio price list'!B471:L473" display="PVDF针头滤器" xr:uid="{00000000-0004-0000-0100-00007B000000}"/>
    <hyperlink ref="V3:X3" location="'BROFIX price list'!C518:L521" display="灭菌针头滤器" xr:uid="{00000000-0004-0000-0100-00007C000000}"/>
    <hyperlink ref="V5:X5" location="'BROFIX price list'!C520:L521" display="PVDF针头滤器" xr:uid="{00000000-0004-0000-0100-00007D000000}"/>
    <hyperlink ref="V4" location="'Brobio price list'!B471:L473" display="PES针头滤器" xr:uid="{00000000-0004-0000-0100-00007E000000}"/>
    <hyperlink ref="V4:X4" location="'BROFIX price list'!C518:L519" display="PES针头滤器" xr:uid="{00000000-0004-0000-0100-00007F000000}"/>
    <hyperlink ref="I8" location="'BROFIX price list'!C386:L386" display="1.5mL棕色离心管" xr:uid="{00000000-0004-0000-0100-000080000000}"/>
    <hyperlink ref="I9" location="'BROFIX price list'!C387:L387" display="2.0mL棕色离心管" xr:uid="{00000000-0004-0000-0100-000081000000}"/>
    <hyperlink ref="I10" location="'BROFIX price list'!C388:L388" display="5ml锥形底离心管" xr:uid="{00000000-0004-0000-0100-000082000000}"/>
    <hyperlink ref="I11" location="'BROFIX price list'!C389:L389" display="15ml锥形底离心管" xr:uid="{00000000-0004-0000-0100-000083000000}"/>
    <hyperlink ref="I12" location="'BROFIX price list'!C390:L390" display="50ml锥形底离心管" xr:uid="{00000000-0004-0000-0100-000084000000}"/>
    <hyperlink ref="I13" location="'BROFIX price list'!C391:L391" display="50ml可立离心管" xr:uid="{00000000-0004-0000-0100-000085000000}"/>
    <hyperlink ref="D4" location="'BROFIX price list'!C323:L325" display="0.2mL 96孔半裙边PCR板" xr:uid="{00000000-0004-0000-0100-000086000000}"/>
    <hyperlink ref="S4" location="'BROFIX price list'!C497:L498" display="吸头类" xr:uid="{00000000-0004-0000-0100-000087000000}"/>
    <hyperlink ref="S5" location="'BROFIX price list'!C499:L500" display="离心管类" xr:uid="{00000000-0004-0000-0100-000088000000}"/>
    <hyperlink ref="U7" location="'BROFIX price list'!C516:L516" display="实验百宝箱" xr:uid="{00000000-0004-0000-0100-000089000000}"/>
    <hyperlink ref="F11" location="'BROFIX price list'!C366:L366" display="0.5mL 96孔浅孔板（圆底）" xr:uid="{00000000-0004-0000-0100-00008A000000}"/>
    <hyperlink ref="O11" location="'BROFIX price list'!C468:L469" display="96孔平底培养板   （补偿盖）" xr:uid="{00000000-0004-0000-0100-00008B000000}"/>
    <hyperlink ref="O12" location="'BROFIX price list'!C470:L471" display="96孔U底培养板   （补偿盖）" xr:uid="{00000000-0004-0000-0100-00008C000000}"/>
    <hyperlink ref="T4" location="'BROFIX price list'!B501:L503" display="96通道全自动通用型移液工作站" xr:uid="{00000000-0004-0000-0100-00008D000000}"/>
    <hyperlink ref="T5" location="'BROFIX price list'!B504:L506" display="96通道全自动专用型移液工作站" xr:uid="{00000000-0004-0000-0100-00008E000000}"/>
    <hyperlink ref="Y3" location="'Brobio price list'!B461:L462" display="吸头装盒器" xr:uid="{00000000-0004-0000-0100-00008F000000}"/>
    <hyperlink ref="Y5" location="'Brobio price list'!B471:L473" display="文水1号-吸头装盒器B款" xr:uid="{00000000-0004-0000-0100-000090000000}"/>
    <hyperlink ref="Y3:AA3" location="'BROFIX price list'!C522:L530" display="吸头装盒器" xr:uid="{00000000-0004-0000-0100-000091000000}"/>
    <hyperlink ref="Y5:AA5" location="'BROFIX price list'!C523:L523" display="文水1号-吸头装盒器B款" xr:uid="{00000000-0004-0000-0100-000092000000}"/>
    <hyperlink ref="Y4" location="'Brobio price list'!B471:L473" display="文水1号-吸头装盒器A款" xr:uid="{00000000-0004-0000-0100-000093000000}"/>
    <hyperlink ref="Y4:AA4" location="'BROFIX price list'!C522:L522" display="文水1号-吸头装盒器A款" xr:uid="{00000000-0004-0000-0100-000094000000}"/>
    <hyperlink ref="Y6" location="'Brobio price list'!B471:L473" display="文水1号-吸头装盒器C款" xr:uid="{00000000-0004-0000-0100-000095000000}"/>
    <hyperlink ref="Y6:AA6" location="'BROFIX price list'!C524:L524" display="文水1号-吸头装盒器C款" xr:uid="{00000000-0004-0000-0100-000096000000}"/>
    <hyperlink ref="AB3" location="'Brobio price list'!B461:L462" display="样品管机器人" xr:uid="{00000000-0004-0000-0100-000097000000}"/>
    <hyperlink ref="AB3:AD3" location="'BROFIX price list'!C524:L524" display="样品管机器人" xr:uid="{00000000-0004-0000-0100-000098000000}"/>
    <hyperlink ref="AB4" location="'Brobio price list'!B471:L473" display="样品管机器人（贴标机）" xr:uid="{00000000-0004-0000-0100-000099000000}"/>
    <hyperlink ref="AB4:AD4" location="'BROFIX price list'!C531:L531" display="样品管机器人（贴标机）" xr:uid="{00000000-0004-0000-0100-00009A000000}"/>
    <hyperlink ref="B3" location="'BROFIX price list'!C193:L252" display="R款移液吸头" xr:uid="{00000000-0004-0000-0100-00009B000000}"/>
    <hyperlink ref="A3" location="'BROFIX price list'!C2:L192" display="通用移液吸头" xr:uid="{00000000-0004-0000-0100-00009C000000}"/>
    <hyperlink ref="AE3" location="'Brobio price list'!B461:L462" display="夹珠称量镊子" xr:uid="{00000000-0004-0000-0100-00009D000000}"/>
    <hyperlink ref="AE3:AG3" location="'BROFIX price list'!C524:L524" display="夹珠称量镊子" xr:uid="{00000000-0004-0000-0100-00009E000000}"/>
    <hyperlink ref="AE4" location="'Brobio price list'!B461:L462" display="夹珠称量镊子" xr:uid="{00000000-0004-0000-0100-00009F000000}"/>
    <hyperlink ref="AE4:AG4" location="'BROFIX price list'!C524:L524" display="夹珠称量镊子" xr:uid="{00000000-0004-0000-0100-0000A0000000}"/>
    <hyperlink ref="AB3:AD3" location="'BROFIX price list'!C525:L525" display="样品管机器人" xr:uid="{00000000-0004-0000-0100-0000A1000000}"/>
    <hyperlink ref="AB3:AD3" location="'BROFIX price list'!C531:L531" display="样品管机器人" xr:uid="{00000000-0004-0000-0100-0000A2000000}"/>
    <hyperlink ref="AE3:AG3" location="'BROFIX price list'!C532:L532" display="夹珠称量镊子" xr:uid="{00000000-0004-0000-0100-0000A3000000}"/>
    <hyperlink ref="AE4:AG4" location="'BROFIX price list'!C532:L532" display="夹珠称量镊子" xr:uid="{00000000-0004-0000-0100-0000A4000000}"/>
    <hyperlink ref="AH4:AJ4" location="'BROFIX price list'!C533:L533" display="带摄像头模组加样记忆器" xr:uid="{00000000-0004-0000-0100-0000A5000000}"/>
    <hyperlink ref="AH5" location="'Brobio price list'!B461:L462" display="加样记忆器" xr:uid="{00000000-0004-0000-0100-0000A6000000}"/>
    <hyperlink ref="AH5:AJ5" location="'BROFIX price list'!C524:L524" display="加样记忆器" xr:uid="{00000000-0004-0000-0100-0000A7000000}"/>
    <hyperlink ref="AH3:AJ3" location="'BROFIX price list'!C533:L534" display="加样记忆器" xr:uid="{00000000-0004-0000-0100-0000A8000000}"/>
    <hyperlink ref="AH5:AJ5" location="'BROFIX price list'!C534:L534" display="加样记忆器" xr:uid="{00000000-0004-0000-0100-0000A9000000}"/>
    <hyperlink ref="Y8" location="'Brobio price list'!B471:L473" display="文水2号-吸头装盒器B款" xr:uid="{00000000-0004-0000-0100-0000AA000000}"/>
    <hyperlink ref="Y8:AA8" location="'BROFIX price list'!C526:L526" display="文水2号-吸头装盒器B款" xr:uid="{00000000-0004-0000-0100-0000AB000000}"/>
    <hyperlink ref="Y7" location="'Brobio price list'!B471:L473" display="文水2号-吸头装盒器A款" xr:uid="{00000000-0004-0000-0100-0000AC000000}"/>
    <hyperlink ref="Y7:AA7" location="'BROFIX price list'!C525:L525" display="文水2号-吸头装盒器A款" xr:uid="{00000000-0004-0000-0100-0000AD000000}"/>
    <hyperlink ref="Y9" location="'Brobio price list'!B471:L473" display="文水2号-吸头装盒器C款" xr:uid="{00000000-0004-0000-0100-0000AE000000}"/>
    <hyperlink ref="Y9:AA9" location="'BROFIX price list'!C527:L527" display="文水2号-吸头装盒器C款" xr:uid="{00000000-0004-0000-0100-0000AF000000}"/>
    <hyperlink ref="AK3" location="'Brobio price list'!B461:L462" display="多功能实验工具板" xr:uid="{00000000-0004-0000-0100-0000B0000000}"/>
    <hyperlink ref="AK3:AM3" location="'BROFIX price list'!C535:L535" display="多功能实验工具板" xr:uid="{00000000-0004-0000-0100-0000B1000000}"/>
    <hyperlink ref="AK4" location="'Brobio price list'!B471:L473" display="BROFIX多功能实验工具板" xr:uid="{00000000-0004-0000-0100-0000B2000000}"/>
    <hyperlink ref="AK4:AM4" location="'BROFIX price list'!C535:L535" display="BROFIX多功能实验工具板" xr:uid="{00000000-0004-0000-0100-0000B3000000}"/>
    <hyperlink ref="AN3" location="'Brobio price list'!B461:L462" display="分流歧管" xr:uid="{00000000-0004-0000-0100-0000B4000000}"/>
    <hyperlink ref="AN3:AP3" location="'BROFIX price list'!C536:L547" display="分流歧管" xr:uid="{00000000-0004-0000-0100-0000B5000000}"/>
    <hyperlink ref="AN4" location="'Brobio price list'!B461:L462" display="A款分流歧管" xr:uid="{00000000-0004-0000-0100-0000B6000000}"/>
    <hyperlink ref="AN4:AP4" location="'BROFIX price list'!C536:L541" display="A款分流歧管" xr:uid="{00000000-0004-0000-0100-0000B7000000}"/>
    <hyperlink ref="AN5" location="'Brobio price list'!B461:L462" display="R款分流歧管" xr:uid="{00000000-0004-0000-0100-0000B8000000}"/>
    <hyperlink ref="AN5:AP5" location="'BROFIX price list'!C542:L547" display="R款分流歧管" xr:uid="{00000000-0004-0000-0100-0000B9000000}"/>
    <hyperlink ref="AQ3" location="'Brobio price list'!B461:L462" display="吸头适配器" xr:uid="{00000000-0004-0000-0100-0000BA000000}"/>
    <hyperlink ref="AQ3:AS3" location="'BROFIX price list'!C548:L559" display="吸头适配器" xr:uid="{00000000-0004-0000-0100-0000BB000000}"/>
    <hyperlink ref="AQ4" location="'Brobio price list'!B461:L462" display="A款吸头适配器" xr:uid="{00000000-0004-0000-0100-0000BC000000}"/>
    <hyperlink ref="AQ4:AS4" location="'BROFIX price list'!C548:L553" display="A款吸头适配器" xr:uid="{00000000-0004-0000-0100-0000BD000000}"/>
    <hyperlink ref="AQ5" location="'Brobio price list'!B461:L462" display="R款吸头适配器" xr:uid="{00000000-0004-0000-0100-0000BE000000}"/>
    <hyperlink ref="AQ5:AS5" location="'BROFIX price list'!C554:L559" display="R款吸头适配器" xr:uid="{00000000-0004-0000-0100-0000BF000000}"/>
    <hyperlink ref="AT3" location="'Brobio price list'!B461:L462" display="安全试剂瓶盖" xr:uid="{00000000-0004-0000-0100-0000C0000000}"/>
    <hyperlink ref="AT3:AV3" location="'BROFIX price list'!C560:L607" display="安全试剂瓶盖" xr:uid="{00000000-0004-0000-0100-0000C1000000}"/>
    <hyperlink ref="AT4" location="'Brobio price list'!B461:L462" display="单通安全试剂瓶盖" xr:uid="{00000000-0004-0000-0100-0000C2000000}"/>
    <hyperlink ref="AT4:AV4" location="'BROFIX price list'!C560:L571" display="单通安全试剂瓶盖" xr:uid="{00000000-0004-0000-0100-0000C3000000}"/>
    <hyperlink ref="AZ3" location="'Brobio price list'!B461:L462" display="磁力架" xr:uid="{00000000-0004-0000-0100-0000C4000000}"/>
    <hyperlink ref="AZ3:BB3" location="'BROFIX price list'!C604:L604" display="磁力架" xr:uid="{00000000-0004-0000-0100-0000C5000000}"/>
    <hyperlink ref="AZ4" location="'Brobio price list'!B461:L462" display="分离式分子磁力架" xr:uid="{00000000-0004-0000-0100-0000C6000000}"/>
    <hyperlink ref="AZ4:BB4" location="'BROFIX price list'!C604:L604" display="分离式分子磁力架" xr:uid="{00000000-0004-0000-0100-0000C7000000}"/>
    <hyperlink ref="BC3" location="'Brobio price list'!B461:L462" display="反应器" xr:uid="{00000000-0004-0000-0100-0000C8000000}"/>
    <hyperlink ref="BC3:BE3" location="'BROFIX price list'!C605:L605" display="反应器" xr:uid="{00000000-0004-0000-0100-0000C9000000}"/>
    <hyperlink ref="BC4" location="'Brobio price list'!B461:L462" display="生物反应器" xr:uid="{00000000-0004-0000-0100-0000CA000000}"/>
    <hyperlink ref="BC4:BE4" location="'BROFIX price list'!C605:L605" display="生物反应器" xr:uid="{00000000-0004-0000-0100-0000CB000000}"/>
    <hyperlink ref="AT5" location="'Brobio price list'!B461:L462" display="两通安全试剂瓶盖" xr:uid="{00000000-0004-0000-0100-0000CC000000}"/>
    <hyperlink ref="AT6" location="'Brobio price list'!B461:L462" display="三通安全试剂瓶盖" xr:uid="{00000000-0004-0000-0100-0000CD000000}"/>
    <hyperlink ref="AT7" location="'Brobio price list'!B461:L462" display="四通安全试剂瓶盖" xr:uid="{00000000-0004-0000-0100-0000CE000000}"/>
    <hyperlink ref="AT5:AV7" location="'BROFIX price list'!C544:L549" display="两通安全试剂瓶盖" xr:uid="{00000000-0004-0000-0100-0000CF000000}"/>
    <hyperlink ref="AT5:AV5" location="'BROFIX price list'!C572:L583" display="两通安全试剂瓶盖" xr:uid="{00000000-0004-0000-0100-0000D0000000}"/>
    <hyperlink ref="AT6:AV6" location="'BROFIX price list'!C584:L595" display="三通安全试剂瓶盖" xr:uid="{00000000-0004-0000-0100-0000D1000000}"/>
    <hyperlink ref="AT7:AV7" location="'BROFIX price list'!C596:L607" display="四通安全试剂瓶盖" xr:uid="{00000000-0004-0000-0100-0000D2000000}"/>
    <hyperlink ref="AW3:AY3" location="'BROFIX price list'!C608:T608" display="消泡器" xr:uid="{00000000-0004-0000-0100-0000D3000000}"/>
    <hyperlink ref="AZ3:BB3" location="'BROFIX price list'!C609:T610" display="管架" xr:uid="{00000000-0004-0000-0100-0000D5000000}"/>
    <hyperlink ref="AZ4:BB4" location="'BROFIX price list'!C609:T609" display="分离式试管架" xr:uid="{00000000-0004-0000-0100-0000D6000000}"/>
    <hyperlink ref="BC3:BE3" location="'BROFIX price list'!C612:T612" display="反应器" xr:uid="{00000000-0004-0000-0100-0000D7000000}"/>
    <hyperlink ref="BC4:BE4" location="'BROFIX price list'!C612:T612" display="生物反应器" xr:uid="{00000000-0004-0000-0100-0000D8000000}"/>
    <hyperlink ref="BF3" location="'Brobio price list'!B461:L462" display="反应器" xr:uid="{079C5630-945C-4D1A-BD74-7537A7494351}"/>
    <hyperlink ref="BF3:BH3" location="'BROFIX price list'!C613:T613" display="移液器架" xr:uid="{DB9B225F-D5FE-4D24-86A9-DB470E402932}"/>
    <hyperlink ref="BF4" location="'Brobio price list'!B461:L462" display="生物反应器" xr:uid="{56973BE6-D6A0-42BC-85CA-11BBC53C79C0}"/>
    <hyperlink ref="BF4:BH4" location="'BROFIX price list'!C613:T613" display="风火轮移液器架" xr:uid="{9DBA5E8B-AAD5-4F10-A2E5-10813E12889A}"/>
    <hyperlink ref="BI3" location="'Brobio price list'!B461:L462" display="反应器" xr:uid="{5AAFD936-1100-4B99-BFFF-F36C245D6FFF}"/>
    <hyperlink ref="BI3:BK3" location="'BROFIX price list'!C614:T617" display="旋盖挑管镊" xr:uid="{C560EAE9-99CC-472E-8F41-CCD7BC3DB3C2}"/>
    <hyperlink ref="BI4" location="'Brobio price list'!B461:L462" display="生物反应器" xr:uid="{AFFB4B6E-13AC-4A9D-AEB8-2060B53F9C3E}"/>
    <hyperlink ref="BI4:BK4" location="'BROFIX price list'!C614:T614" display="HuiBro旋盖挑管镊（A款）" xr:uid="{F2293A9D-6DCF-4748-B7B0-09C3F0B14F59}"/>
    <hyperlink ref="BI5" location="'Brobio price list'!B461:L462" display="生物反应器" xr:uid="{4CB16497-307F-42F2-94E2-7DA7495CD8FB}"/>
    <hyperlink ref="BI5:BK5" location="'BROFIX price list'!C615:T615" display="HuiBro旋盖挑管镊（B款）" xr:uid="{390D9E6A-94B2-4DE2-AD49-A18903CF9F03}"/>
    <hyperlink ref="AZ5" location="'Brobio price list'!B461:L462" display="分离式分子磁力架" xr:uid="{BA65DF2A-E70E-4FF8-925F-665A5420B9FD}"/>
    <hyperlink ref="AZ5:BB5" location="'BROFIX price list'!C610:L610" display="分离式分子磁力架" xr:uid="{3456C889-1799-4956-B7D5-D29B441C76C8}"/>
    <hyperlink ref="BI6" location="'Brobio price list'!B461:L462" display="生物反应器" xr:uid="{36EBCF86-1FAF-4978-84D3-42B8AE259AE3}"/>
    <hyperlink ref="BI6:BK6" location="'BROFIX price list'!C616:T616" display="HuiBro旋盖挑管镊（C款）" xr:uid="{2685CCAE-FE87-494F-BDC4-599AD90050F7}"/>
    <hyperlink ref="Y11" location="'Brobio price list'!B471:L473" display="文水2号-吸头装盒器B款" xr:uid="{2D3A2DD1-65F6-479D-B8B4-20DB4D9088DB}"/>
    <hyperlink ref="Y11:AA11" location="'BROFIX price list'!C529:L529" display="文水3号-吸头装盒器B款" xr:uid="{3C9FECFB-3E7D-45CB-8A40-2AC7AAF4AC9D}"/>
    <hyperlink ref="Y10" location="'Brobio price list'!B471:L473" display="文水2号-吸头装盒器A款" xr:uid="{20D0FAA5-A869-40E9-9BFC-6BC40F817136}"/>
    <hyperlink ref="Y10:AA10" location="'BROFIX price list'!C528:L528" display="文水3号-吸头装盒器A款" xr:uid="{70AF236F-97AD-40B2-8F0D-369D14789B1E}"/>
    <hyperlink ref="Y12" location="'Brobio price list'!B471:L473" display="文水2号-吸头装盒器C款" xr:uid="{B1A710C7-AB78-49FF-9378-D4E2AD7945ED}"/>
    <hyperlink ref="Y12:AA12" location="'BROFIX price list'!C530:L530" display="文水3号-吸头装盒器C款" xr:uid="{5B9ABF70-C66F-475B-A0C3-9A26A72A3523}"/>
    <hyperlink ref="BL3" location="'Brobio price list'!B461:L462" display="反应器" xr:uid="{F8D38B3D-545A-43E9-88EB-9DB22A0E1EEF}"/>
    <hyperlink ref="BL3:BN3" location="'BROFIX price list'!C618:T618" display="内盖开盖器" xr:uid="{067676C6-8CD9-4153-961F-D8E61155A796}"/>
    <hyperlink ref="BL4" location="'Brobio price list'!B461:L462" display="生物反应器" xr:uid="{0CD4C938-29C1-4177-89AE-127D39B9661B}"/>
    <hyperlink ref="BL4:BN4" location="'BROFIX price list'!C618:T618" display="内盖开盖器" xr:uid="{74FD2C85-5634-45FB-B98D-48A4C1200B4B}"/>
    <hyperlink ref="BO3" location="'Brobio price list'!B461:L462" display="反应器" xr:uid="{03062818-5A17-4648-B220-7EA9AEC96368}"/>
    <hyperlink ref="BO3:BQ3" location="'BROFIX price list'!C619:T621" display="高通量旋混仪" xr:uid="{00C6F180-3C3D-4363-9C17-C6067EC9A3AB}"/>
    <hyperlink ref="BO4" location="'Brobio price list'!B461:L462" display="生物反应器" xr:uid="{7ABFEAB1-EB76-4721-9337-E078A5A0381F}"/>
    <hyperlink ref="BO4:BQ4" location="'BROFIX price list'!C619:T619" display="高通量旋混仪A款" xr:uid="{84526513-F425-413B-84FB-F83B33E01FF7}"/>
    <hyperlink ref="BO5" location="'Brobio price list'!B461:L462" display="生物反应器" xr:uid="{070EFD66-4423-4138-BFAD-8B5580D17E3C}"/>
    <hyperlink ref="BO5:BQ5" location="'BROFIX price list'!C620:T620" display="高通量旋混仪B款" xr:uid="{8E51BE2E-F231-42AE-A61E-B908ECE34F23}"/>
    <hyperlink ref="BO6" location="'Brobio price list'!B461:L462" display="生物反应器" xr:uid="{F8CBF23E-DBA0-49E8-910D-2C24EAAB3862}"/>
    <hyperlink ref="BO6:BQ6" location="'BROFIX price list'!C621:T621" display="高通量旋混仪C款" xr:uid="{D1201C62-61C7-467B-B1F7-C8E2487208B7}"/>
    <hyperlink ref="BR3" location="'Brobio price list'!B461:L462" display="反应器" xr:uid="{F365DE02-F8A9-4457-B323-AE5D1AA535CF}"/>
    <hyperlink ref="BR3:BT3" location="'BROFIX price list'!C622:T624" display="摇床" xr:uid="{A19B4717-67B9-4E88-A339-D66F64E13F2D}"/>
    <hyperlink ref="BR4" location="'Brobio price list'!B461:L462" display="生物反应器" xr:uid="{E7011F6A-F9B6-4DC8-98CC-07E571CFB110}"/>
    <hyperlink ref="BR4:BT4" location="'BROFIX price list'!C622:T622" display="摇床A款" xr:uid="{A88998B5-06AD-4A86-B7C2-A845138011B8}"/>
    <hyperlink ref="BR5" location="'Brobio price list'!B461:L462" display="生物反应器" xr:uid="{46C66535-FBBA-4C64-944F-E55E96FD8302}"/>
    <hyperlink ref="BR5:BT5" location="'BROFIX price list'!C623:T623" display="摇床B款" xr:uid="{E1949F27-31EA-4D6D-BC84-58547B3F1D50}"/>
    <hyperlink ref="BR6" location="'Brobio price list'!B461:L462" display="生物反应器" xr:uid="{F38B713C-9AF6-46AC-ADB8-F381410F21A3}"/>
    <hyperlink ref="BR6:BT6" location="'BROFIX price list'!C624:T624" display="摇床C款" xr:uid="{91F4364B-6F78-4C32-990B-6CB2ED495B93}"/>
    <hyperlink ref="U8" location="'BROFIX price list'!C517:L517" display="免疫百宝箱" xr:uid="{94EF2557-A333-4564-BF25-58D775AE2133}"/>
    <hyperlink ref="BI7" location="'Brobio price list'!B461:L462" display="生物反应器" xr:uid="{08BB47C3-3CB5-44FF-8197-CD7B83F81A89}"/>
    <hyperlink ref="BI7:BK7" location="'BROFIX price list'!C617:T617" display="HuiBro旋盖挑管镊（D款）" xr:uid="{7A577856-3DF0-4D05-8733-8A8ECF4C4A50}"/>
    <hyperlink ref="AW4:AY4" location="'BROFIX price list'!C608:T608" display="孔板消泡器" xr:uid="{00000000-0004-0000-0100-0000D4000000}"/>
    <hyperlink ref="AZ6" location="'Brobio price list'!B461:L462" display="分离式分子磁力架" xr:uid="{A7F243F1-9F20-44FA-821C-107639D62BC7}"/>
    <hyperlink ref="AZ6:BB6" location="'BROFIX price list'!C611:L611" display="分离式细胞磁力架" xr:uid="{B7341D7B-7730-4E8D-9D51-2E8A8C579B50}"/>
  </hyperlinks>
  <pageMargins left="7.8740157480315001E-2" right="7.8740157480315001E-2" top="7.8740157480315001E-2" bottom="7.8740157480315001E-2" header="7.8740157480315001E-2" footer="7.8740157480315001E-2"/>
  <pageSetup paperSize="9" scale="2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EBA5-437B-42E4-A34F-28AE2921CEE2}">
  <sheetPr>
    <tabColor rgb="FFFFC000"/>
  </sheetPr>
  <dimension ref="A1:L41"/>
  <sheetViews>
    <sheetView workbookViewId="0">
      <selection activeCell="M13" sqref="M13"/>
    </sheetView>
  </sheetViews>
  <sheetFormatPr defaultRowHeight="13.8"/>
  <cols>
    <col min="2" max="2" width="12.21875" customWidth="1"/>
    <col min="5" max="5" width="35.77734375" customWidth="1"/>
    <col min="9" max="9" width="11.109375" bestFit="1" customWidth="1"/>
    <col min="11" max="11" width="11.88671875" customWidth="1"/>
  </cols>
  <sheetData>
    <row r="1" spans="1:12" ht="45" customHeight="1">
      <c r="A1" s="454"/>
      <c r="B1" s="454"/>
      <c r="C1" s="455" t="s">
        <v>4429</v>
      </c>
      <c r="D1" s="455"/>
      <c r="E1" s="455"/>
      <c r="F1" s="455"/>
      <c r="G1" s="455"/>
      <c r="H1" s="455"/>
      <c r="I1" s="455"/>
      <c r="J1" s="455"/>
      <c r="K1" s="455"/>
      <c r="L1" s="455"/>
    </row>
    <row r="2" spans="1:12" ht="62.4">
      <c r="A2" s="142" t="s">
        <v>4087</v>
      </c>
      <c r="B2" s="143" t="s">
        <v>4369</v>
      </c>
      <c r="C2" s="456" t="s">
        <v>4386</v>
      </c>
      <c r="D2" s="457"/>
      <c r="E2" s="458"/>
      <c r="F2" s="143" t="s">
        <v>4384</v>
      </c>
      <c r="G2" s="143" t="s">
        <v>4385</v>
      </c>
      <c r="H2" s="144" t="s">
        <v>4235</v>
      </c>
      <c r="I2" s="143" t="s">
        <v>4438</v>
      </c>
      <c r="J2" s="143" t="s">
        <v>4446</v>
      </c>
      <c r="K2" s="143" t="s">
        <v>4234</v>
      </c>
      <c r="L2" s="148" t="s">
        <v>4241</v>
      </c>
    </row>
    <row r="3" spans="1:12" ht="27" customHeight="1">
      <c r="A3" s="463" t="s">
        <v>4382</v>
      </c>
      <c r="B3" s="161" t="s">
        <v>4387</v>
      </c>
      <c r="C3" s="460" t="s">
        <v>4441</v>
      </c>
      <c r="D3" s="461"/>
      <c r="E3" s="462"/>
      <c r="F3" s="131" t="s">
        <v>4430</v>
      </c>
      <c r="G3" s="160" t="s">
        <v>4437</v>
      </c>
      <c r="H3" s="158">
        <v>1</v>
      </c>
      <c r="I3" s="140">
        <f>3000*H3</f>
        <v>3000</v>
      </c>
      <c r="J3" s="158">
        <v>1</v>
      </c>
      <c r="K3" s="140">
        <f t="shared" ref="K3:K41" si="0">I3*J3</f>
        <v>3000</v>
      </c>
      <c r="L3" s="134"/>
    </row>
    <row r="4" spans="1:12" ht="27" customHeight="1">
      <c r="A4" s="464"/>
      <c r="B4" s="161" t="s">
        <v>4388</v>
      </c>
      <c r="C4" s="460" t="s">
        <v>4442</v>
      </c>
      <c r="D4" s="461"/>
      <c r="E4" s="462"/>
      <c r="F4" s="131" t="s">
        <v>4431</v>
      </c>
      <c r="G4" s="160" t="s">
        <v>4437</v>
      </c>
      <c r="H4" s="158">
        <v>1</v>
      </c>
      <c r="I4" s="140">
        <f>12600*H4</f>
        <v>12600</v>
      </c>
      <c r="J4" s="158">
        <v>1</v>
      </c>
      <c r="K4" s="140">
        <f t="shared" si="0"/>
        <v>12600</v>
      </c>
      <c r="L4" s="134"/>
    </row>
    <row r="5" spans="1:12" ht="27" customHeight="1">
      <c r="A5" s="464"/>
      <c r="B5" s="161" t="s">
        <v>4389</v>
      </c>
      <c r="C5" s="460" t="s">
        <v>4442</v>
      </c>
      <c r="D5" s="461"/>
      <c r="E5" s="462"/>
      <c r="F5" s="131" t="s">
        <v>4432</v>
      </c>
      <c r="G5" s="160" t="s">
        <v>4437</v>
      </c>
      <c r="H5" s="158">
        <v>1</v>
      </c>
      <c r="I5" s="140">
        <f>22800*H5</f>
        <v>22800</v>
      </c>
      <c r="J5" s="158">
        <v>1</v>
      </c>
      <c r="K5" s="140">
        <f t="shared" si="0"/>
        <v>22800</v>
      </c>
      <c r="L5" s="134"/>
    </row>
    <row r="6" spans="1:12" ht="27" customHeight="1">
      <c r="A6" s="468" t="s">
        <v>4383</v>
      </c>
      <c r="B6" s="161" t="s">
        <v>4390</v>
      </c>
      <c r="C6" s="460" t="s">
        <v>4443</v>
      </c>
      <c r="D6" s="461"/>
      <c r="E6" s="462"/>
      <c r="F6" s="131" t="s">
        <v>4426</v>
      </c>
      <c r="G6" s="160" t="s">
        <v>4437</v>
      </c>
      <c r="H6" s="158">
        <v>1</v>
      </c>
      <c r="I6" s="140">
        <f>7200*H6</f>
        <v>7200</v>
      </c>
      <c r="J6" s="158">
        <v>1</v>
      </c>
      <c r="K6" s="140">
        <f t="shared" si="0"/>
        <v>7200</v>
      </c>
      <c r="L6" s="134"/>
    </row>
    <row r="7" spans="1:12" ht="27" customHeight="1">
      <c r="A7" s="468"/>
      <c r="B7" s="161" t="s">
        <v>4391</v>
      </c>
      <c r="C7" s="460" t="s">
        <v>4444</v>
      </c>
      <c r="D7" s="461"/>
      <c r="E7" s="462"/>
      <c r="F7" s="131" t="s">
        <v>4427</v>
      </c>
      <c r="G7" s="160" t="s">
        <v>4437</v>
      </c>
      <c r="H7" s="158">
        <v>1</v>
      </c>
      <c r="I7" s="140">
        <f>49200*H7</f>
        <v>49200</v>
      </c>
      <c r="J7" s="158">
        <v>1</v>
      </c>
      <c r="K7" s="140">
        <f t="shared" si="0"/>
        <v>49200</v>
      </c>
      <c r="L7" s="134"/>
    </row>
    <row r="8" spans="1:12" ht="27" customHeight="1">
      <c r="A8" s="468"/>
      <c r="B8" s="161" t="s">
        <v>4392</v>
      </c>
      <c r="C8" s="460" t="s">
        <v>4439</v>
      </c>
      <c r="D8" s="461"/>
      <c r="E8" s="462"/>
      <c r="F8" s="131" t="s">
        <v>4426</v>
      </c>
      <c r="G8" s="160" t="s">
        <v>4437</v>
      </c>
      <c r="H8" s="158">
        <v>1</v>
      </c>
      <c r="I8" s="140">
        <f>7200*H8</f>
        <v>7200</v>
      </c>
      <c r="J8" s="158">
        <v>1</v>
      </c>
      <c r="K8" s="140">
        <f t="shared" si="0"/>
        <v>7200</v>
      </c>
      <c r="L8" s="134"/>
    </row>
    <row r="9" spans="1:12" ht="27" customHeight="1">
      <c r="A9" s="468"/>
      <c r="B9" s="161" t="s">
        <v>4393</v>
      </c>
      <c r="C9" s="460" t="s">
        <v>4440</v>
      </c>
      <c r="D9" s="461"/>
      <c r="E9" s="462"/>
      <c r="F9" s="131" t="s">
        <v>4427</v>
      </c>
      <c r="G9" s="160" t="s">
        <v>4437</v>
      </c>
      <c r="H9" s="158">
        <v>1</v>
      </c>
      <c r="I9" s="140">
        <f>35400*H9</f>
        <v>35400</v>
      </c>
      <c r="J9" s="158">
        <v>1</v>
      </c>
      <c r="K9" s="140">
        <f t="shared" si="0"/>
        <v>35400</v>
      </c>
      <c r="L9" s="134"/>
    </row>
    <row r="10" spans="1:12" ht="27" customHeight="1">
      <c r="A10" s="468"/>
      <c r="B10" s="161" t="s">
        <v>4394</v>
      </c>
      <c r="C10" s="460" t="s">
        <v>4435</v>
      </c>
      <c r="D10" s="461"/>
      <c r="E10" s="462"/>
      <c r="F10" s="131" t="s">
        <v>4426</v>
      </c>
      <c r="G10" s="160" t="s">
        <v>4437</v>
      </c>
      <c r="H10" s="158">
        <v>1</v>
      </c>
      <c r="I10" s="140">
        <f>9120*H10</f>
        <v>9120</v>
      </c>
      <c r="J10" s="158">
        <v>1</v>
      </c>
      <c r="K10" s="140">
        <f t="shared" si="0"/>
        <v>9120</v>
      </c>
      <c r="L10" s="134"/>
    </row>
    <row r="11" spans="1:12" ht="27" customHeight="1">
      <c r="A11" s="468"/>
      <c r="B11" s="161" t="s">
        <v>4395</v>
      </c>
      <c r="C11" s="460" t="s">
        <v>4436</v>
      </c>
      <c r="D11" s="461"/>
      <c r="E11" s="462"/>
      <c r="F11" s="131" t="s">
        <v>4427</v>
      </c>
      <c r="G11" s="160" t="s">
        <v>4437</v>
      </c>
      <c r="H11" s="158">
        <v>1</v>
      </c>
      <c r="I11" s="140">
        <f>45600*H11</f>
        <v>45600</v>
      </c>
      <c r="J11" s="158">
        <v>1</v>
      </c>
      <c r="K11" s="140">
        <f t="shared" si="0"/>
        <v>45600</v>
      </c>
      <c r="L11" s="134"/>
    </row>
    <row r="12" spans="1:12" ht="27" customHeight="1">
      <c r="A12" s="472" t="s">
        <v>4378</v>
      </c>
      <c r="B12" s="161" t="s">
        <v>4396</v>
      </c>
      <c r="C12" s="473" t="s">
        <v>4428</v>
      </c>
      <c r="D12" s="474"/>
      <c r="E12" s="475"/>
      <c r="F12" s="131" t="s">
        <v>4433</v>
      </c>
      <c r="G12" s="160" t="s">
        <v>4437</v>
      </c>
      <c r="H12" s="158">
        <v>1</v>
      </c>
      <c r="I12" s="140">
        <f>7200*H12</f>
        <v>7200</v>
      </c>
      <c r="J12" s="158">
        <v>1</v>
      </c>
      <c r="K12" s="140">
        <f t="shared" si="0"/>
        <v>7200</v>
      </c>
      <c r="L12" s="134"/>
    </row>
    <row r="13" spans="1:12" ht="27" customHeight="1">
      <c r="A13" s="472"/>
      <c r="B13" s="161" t="s">
        <v>4397</v>
      </c>
      <c r="C13" s="476" t="s">
        <v>4428</v>
      </c>
      <c r="D13" s="477"/>
      <c r="E13" s="478"/>
      <c r="F13" s="131" t="s">
        <v>4433</v>
      </c>
      <c r="G13" s="160" t="s">
        <v>4437</v>
      </c>
      <c r="H13" s="158">
        <v>1</v>
      </c>
      <c r="I13" s="140">
        <f>14400*H13</f>
        <v>14400</v>
      </c>
      <c r="J13" s="158">
        <v>1</v>
      </c>
      <c r="K13" s="140">
        <f t="shared" si="0"/>
        <v>14400</v>
      </c>
      <c r="L13" s="134"/>
    </row>
    <row r="14" spans="1:12" ht="27" customHeight="1">
      <c r="A14" s="472"/>
      <c r="B14" s="161" t="s">
        <v>4398</v>
      </c>
      <c r="C14" s="476" t="s">
        <v>4428</v>
      </c>
      <c r="D14" s="477"/>
      <c r="E14" s="478"/>
      <c r="F14" s="131" t="s">
        <v>4433</v>
      </c>
      <c r="G14" s="160" t="s">
        <v>4437</v>
      </c>
      <c r="H14" s="158">
        <v>1</v>
      </c>
      <c r="I14" s="140">
        <f>30000*H14</f>
        <v>30000</v>
      </c>
      <c r="J14" s="158">
        <v>1</v>
      </c>
      <c r="K14" s="140">
        <f t="shared" si="0"/>
        <v>30000</v>
      </c>
      <c r="L14" s="134"/>
    </row>
    <row r="15" spans="1:12" ht="27" customHeight="1">
      <c r="A15" s="471" t="s">
        <v>4379</v>
      </c>
      <c r="B15" s="161" t="s">
        <v>4399</v>
      </c>
      <c r="C15" s="460" t="s">
        <v>4442</v>
      </c>
      <c r="D15" s="461"/>
      <c r="E15" s="462"/>
      <c r="F15" s="131" t="s">
        <v>4430</v>
      </c>
      <c r="G15" s="160" t="s">
        <v>4437</v>
      </c>
      <c r="H15" s="158">
        <v>1</v>
      </c>
      <c r="I15" s="140">
        <f>4750*H15</f>
        <v>4750</v>
      </c>
      <c r="J15" s="158">
        <v>1</v>
      </c>
      <c r="K15" s="140">
        <f t="shared" si="0"/>
        <v>4750</v>
      </c>
      <c r="L15" s="134"/>
    </row>
    <row r="16" spans="1:12" ht="27" customHeight="1">
      <c r="A16" s="471"/>
      <c r="B16" s="161" t="s">
        <v>4400</v>
      </c>
      <c r="C16" s="460" t="s">
        <v>4442</v>
      </c>
      <c r="D16" s="461"/>
      <c r="E16" s="462"/>
      <c r="F16" s="131" t="s">
        <v>4431</v>
      </c>
      <c r="G16" s="160" t="s">
        <v>4437</v>
      </c>
      <c r="H16" s="158">
        <v>1</v>
      </c>
      <c r="I16" s="140">
        <f>21000*H16</f>
        <v>21000</v>
      </c>
      <c r="J16" s="158">
        <v>1</v>
      </c>
      <c r="K16" s="140">
        <f t="shared" si="0"/>
        <v>21000</v>
      </c>
      <c r="L16" s="134"/>
    </row>
    <row r="17" spans="1:12" ht="27" customHeight="1">
      <c r="A17" s="471"/>
      <c r="B17" s="161" t="s">
        <v>4401</v>
      </c>
      <c r="C17" s="460" t="s">
        <v>4442</v>
      </c>
      <c r="D17" s="461"/>
      <c r="E17" s="462"/>
      <c r="F17" s="131" t="s">
        <v>4432</v>
      </c>
      <c r="G17" s="160" t="s">
        <v>4437</v>
      </c>
      <c r="H17" s="158">
        <v>1</v>
      </c>
      <c r="I17" s="140">
        <f>36000*H17</f>
        <v>36000</v>
      </c>
      <c r="J17" s="158">
        <v>1</v>
      </c>
      <c r="K17" s="140">
        <f t="shared" si="0"/>
        <v>36000</v>
      </c>
      <c r="L17" s="134"/>
    </row>
    <row r="18" spans="1:12" ht="27" customHeight="1">
      <c r="A18" s="465" t="s">
        <v>4377</v>
      </c>
      <c r="B18" s="161" t="s">
        <v>4402</v>
      </c>
      <c r="C18" s="460" t="s">
        <v>4442</v>
      </c>
      <c r="D18" s="461"/>
      <c r="E18" s="462"/>
      <c r="F18" s="131" t="s">
        <v>4430</v>
      </c>
      <c r="G18" s="160" t="s">
        <v>4437</v>
      </c>
      <c r="H18" s="158">
        <v>1</v>
      </c>
      <c r="I18" s="140">
        <f>2700*H18</f>
        <v>2700</v>
      </c>
      <c r="J18" s="158">
        <v>1</v>
      </c>
      <c r="K18" s="140">
        <f t="shared" si="0"/>
        <v>2700</v>
      </c>
      <c r="L18" s="134"/>
    </row>
    <row r="19" spans="1:12" ht="27" customHeight="1">
      <c r="A19" s="465"/>
      <c r="B19" s="161" t="s">
        <v>4403</v>
      </c>
      <c r="C19" s="460" t="s">
        <v>4442</v>
      </c>
      <c r="D19" s="461"/>
      <c r="E19" s="462"/>
      <c r="F19" s="131" t="s">
        <v>4431</v>
      </c>
      <c r="G19" s="160" t="s">
        <v>4437</v>
      </c>
      <c r="H19" s="158">
        <v>1</v>
      </c>
      <c r="I19" s="140">
        <f>9000*H19</f>
        <v>9000</v>
      </c>
      <c r="J19" s="158">
        <v>1</v>
      </c>
      <c r="K19" s="140">
        <f t="shared" si="0"/>
        <v>9000</v>
      </c>
      <c r="L19" s="134"/>
    </row>
    <row r="20" spans="1:12" ht="27" customHeight="1">
      <c r="A20" s="465"/>
      <c r="B20" s="161" t="s">
        <v>4404</v>
      </c>
      <c r="C20" s="460" t="s">
        <v>4442</v>
      </c>
      <c r="D20" s="461"/>
      <c r="E20" s="462"/>
      <c r="F20" s="131" t="s">
        <v>4432</v>
      </c>
      <c r="G20" s="160" t="s">
        <v>4437</v>
      </c>
      <c r="H20" s="158">
        <v>1</v>
      </c>
      <c r="I20" s="140">
        <f>14400*H20</f>
        <v>14400</v>
      </c>
      <c r="J20" s="158">
        <v>1</v>
      </c>
      <c r="K20" s="140">
        <f t="shared" si="0"/>
        <v>14400</v>
      </c>
      <c r="L20" s="134"/>
    </row>
    <row r="21" spans="1:12" ht="27" customHeight="1">
      <c r="A21" s="459" t="s">
        <v>4375</v>
      </c>
      <c r="B21" s="161" t="s">
        <v>4405</v>
      </c>
      <c r="C21" s="460" t="s">
        <v>4445</v>
      </c>
      <c r="D21" s="461"/>
      <c r="E21" s="462"/>
      <c r="F21" s="131" t="s">
        <v>4430</v>
      </c>
      <c r="G21" s="160" t="s">
        <v>4437</v>
      </c>
      <c r="H21" s="158">
        <v>1</v>
      </c>
      <c r="I21" s="140">
        <f>1575*H21</f>
        <v>1575</v>
      </c>
      <c r="J21" s="158">
        <v>1</v>
      </c>
      <c r="K21" s="140">
        <f t="shared" si="0"/>
        <v>1575</v>
      </c>
      <c r="L21" s="134"/>
    </row>
    <row r="22" spans="1:12" ht="27" customHeight="1">
      <c r="A22" s="459"/>
      <c r="B22" s="161" t="s">
        <v>4406</v>
      </c>
      <c r="C22" s="460" t="s">
        <v>4445</v>
      </c>
      <c r="D22" s="461"/>
      <c r="E22" s="462"/>
      <c r="F22" s="131" t="s">
        <v>4431</v>
      </c>
      <c r="G22" s="160" t="s">
        <v>4437</v>
      </c>
      <c r="H22" s="158">
        <v>1</v>
      </c>
      <c r="I22" s="140">
        <f>4725*H22</f>
        <v>4725</v>
      </c>
      <c r="J22" s="158">
        <v>1</v>
      </c>
      <c r="K22" s="140">
        <f t="shared" si="0"/>
        <v>4725</v>
      </c>
      <c r="L22" s="134"/>
    </row>
    <row r="23" spans="1:12" ht="27" customHeight="1">
      <c r="A23" s="459"/>
      <c r="B23" s="161" t="s">
        <v>4407</v>
      </c>
      <c r="C23" s="460" t="s">
        <v>4445</v>
      </c>
      <c r="D23" s="461"/>
      <c r="E23" s="462"/>
      <c r="F23" s="131" t="s">
        <v>4432</v>
      </c>
      <c r="G23" s="160" t="s">
        <v>4437</v>
      </c>
      <c r="H23" s="158">
        <v>1</v>
      </c>
      <c r="I23" s="140">
        <f>6750*H23</f>
        <v>6750</v>
      </c>
      <c r="J23" s="158">
        <v>1</v>
      </c>
      <c r="K23" s="140">
        <f t="shared" si="0"/>
        <v>6750</v>
      </c>
      <c r="L23" s="134"/>
    </row>
    <row r="24" spans="1:12" ht="27" customHeight="1">
      <c r="A24" s="469" t="s">
        <v>4376</v>
      </c>
      <c r="B24" s="161" t="s">
        <v>4408</v>
      </c>
      <c r="C24" s="460" t="s">
        <v>4434</v>
      </c>
      <c r="D24" s="461"/>
      <c r="E24" s="462"/>
      <c r="F24" s="131" t="s">
        <v>4430</v>
      </c>
      <c r="G24" s="160" t="s">
        <v>4437</v>
      </c>
      <c r="H24" s="158">
        <v>1</v>
      </c>
      <c r="I24" s="140">
        <f>1690*H24</f>
        <v>1690</v>
      </c>
      <c r="J24" s="158">
        <v>1</v>
      </c>
      <c r="K24" s="140">
        <f t="shared" si="0"/>
        <v>1690</v>
      </c>
      <c r="L24" s="134"/>
    </row>
    <row r="25" spans="1:12" ht="27" customHeight="1">
      <c r="A25" s="469"/>
      <c r="B25" s="161" t="s">
        <v>4409</v>
      </c>
      <c r="C25" s="460" t="s">
        <v>4434</v>
      </c>
      <c r="D25" s="461"/>
      <c r="E25" s="462"/>
      <c r="F25" s="131" t="s">
        <v>4431</v>
      </c>
      <c r="G25" s="160" t="s">
        <v>4437</v>
      </c>
      <c r="H25" s="158">
        <v>1</v>
      </c>
      <c r="I25" s="140">
        <f>5250*H25</f>
        <v>5250</v>
      </c>
      <c r="J25" s="158">
        <v>1</v>
      </c>
      <c r="K25" s="140">
        <f t="shared" si="0"/>
        <v>5250</v>
      </c>
      <c r="L25" s="134"/>
    </row>
    <row r="26" spans="1:12" ht="27" customHeight="1">
      <c r="A26" s="469"/>
      <c r="B26" s="161" t="s">
        <v>4410</v>
      </c>
      <c r="C26" s="460" t="s">
        <v>4434</v>
      </c>
      <c r="D26" s="461"/>
      <c r="E26" s="462"/>
      <c r="F26" s="131" t="s">
        <v>4432</v>
      </c>
      <c r="G26" s="160" t="s">
        <v>4437</v>
      </c>
      <c r="H26" s="158">
        <v>1</v>
      </c>
      <c r="I26" s="140">
        <f>8475*H26</f>
        <v>8475</v>
      </c>
      <c r="J26" s="158">
        <v>1</v>
      </c>
      <c r="K26" s="140">
        <f t="shared" si="0"/>
        <v>8475</v>
      </c>
      <c r="L26" s="134"/>
    </row>
    <row r="27" spans="1:12" ht="27" customHeight="1">
      <c r="A27" s="470" t="s">
        <v>4376</v>
      </c>
      <c r="B27" s="161" t="s">
        <v>4411</v>
      </c>
      <c r="C27" s="460" t="s">
        <v>4442</v>
      </c>
      <c r="D27" s="461"/>
      <c r="E27" s="462"/>
      <c r="F27" s="131" t="s">
        <v>4430</v>
      </c>
      <c r="G27" s="160" t="s">
        <v>4437</v>
      </c>
      <c r="H27" s="158">
        <v>1</v>
      </c>
      <c r="I27" s="140">
        <f>1125*H27</f>
        <v>1125</v>
      </c>
      <c r="J27" s="158">
        <v>1</v>
      </c>
      <c r="K27" s="140">
        <f t="shared" si="0"/>
        <v>1125</v>
      </c>
      <c r="L27" s="134"/>
    </row>
    <row r="28" spans="1:12" ht="27" customHeight="1">
      <c r="A28" s="470"/>
      <c r="B28" s="161" t="s">
        <v>4412</v>
      </c>
      <c r="C28" s="460" t="s">
        <v>4442</v>
      </c>
      <c r="D28" s="461"/>
      <c r="E28" s="462"/>
      <c r="F28" s="131" t="s">
        <v>4431</v>
      </c>
      <c r="G28" s="160" t="s">
        <v>4437</v>
      </c>
      <c r="H28" s="158">
        <v>1</v>
      </c>
      <c r="I28" s="140">
        <f>3190*H28</f>
        <v>3190</v>
      </c>
      <c r="J28" s="158">
        <v>1</v>
      </c>
      <c r="K28" s="140">
        <f t="shared" si="0"/>
        <v>3190</v>
      </c>
      <c r="L28" s="134"/>
    </row>
    <row r="29" spans="1:12" ht="27" customHeight="1">
      <c r="A29" s="470"/>
      <c r="B29" s="161" t="s">
        <v>4413</v>
      </c>
      <c r="C29" s="460" t="s">
        <v>4442</v>
      </c>
      <c r="D29" s="461"/>
      <c r="E29" s="462"/>
      <c r="F29" s="131" t="s">
        <v>4432</v>
      </c>
      <c r="G29" s="160" t="s">
        <v>4437</v>
      </c>
      <c r="H29" s="158">
        <v>1</v>
      </c>
      <c r="I29" s="140">
        <f>4725*H29</f>
        <v>4725</v>
      </c>
      <c r="J29" s="158">
        <v>1</v>
      </c>
      <c r="K29" s="140">
        <f t="shared" si="0"/>
        <v>4725</v>
      </c>
      <c r="L29" s="134"/>
    </row>
    <row r="30" spans="1:12" ht="27" customHeight="1">
      <c r="A30" s="483" t="s">
        <v>4380</v>
      </c>
      <c r="B30" s="161" t="s">
        <v>4414</v>
      </c>
      <c r="C30" s="460" t="s">
        <v>4434</v>
      </c>
      <c r="D30" s="461"/>
      <c r="E30" s="462"/>
      <c r="F30" s="131" t="s">
        <v>4430</v>
      </c>
      <c r="G30" s="160" t="s">
        <v>4437</v>
      </c>
      <c r="H30" s="158">
        <v>1</v>
      </c>
      <c r="I30" s="140">
        <f>2440*H30</f>
        <v>2440</v>
      </c>
      <c r="J30" s="158">
        <v>1</v>
      </c>
      <c r="K30" s="140">
        <f t="shared" si="0"/>
        <v>2440</v>
      </c>
      <c r="L30" s="134"/>
    </row>
    <row r="31" spans="1:12" ht="27" customHeight="1">
      <c r="A31" s="484"/>
      <c r="B31" s="161" t="s">
        <v>4415</v>
      </c>
      <c r="C31" s="460" t="s">
        <v>4434</v>
      </c>
      <c r="D31" s="461"/>
      <c r="E31" s="462"/>
      <c r="F31" s="131" t="s">
        <v>4431</v>
      </c>
      <c r="G31" s="160" t="s">
        <v>4437</v>
      </c>
      <c r="H31" s="158">
        <v>1</v>
      </c>
      <c r="I31" s="140">
        <f>9190*H31</f>
        <v>9190</v>
      </c>
      <c r="J31" s="158">
        <v>1</v>
      </c>
      <c r="K31" s="140">
        <f t="shared" si="0"/>
        <v>9190</v>
      </c>
      <c r="L31" s="134"/>
    </row>
    <row r="32" spans="1:12" ht="27" customHeight="1">
      <c r="A32" s="484"/>
      <c r="B32" s="161" t="s">
        <v>4416</v>
      </c>
      <c r="C32" s="460" t="s">
        <v>4434</v>
      </c>
      <c r="D32" s="461"/>
      <c r="E32" s="462"/>
      <c r="F32" s="131" t="s">
        <v>4432</v>
      </c>
      <c r="G32" s="160" t="s">
        <v>4437</v>
      </c>
      <c r="H32" s="158">
        <v>1</v>
      </c>
      <c r="I32" s="140">
        <f>14100*H32</f>
        <v>14100</v>
      </c>
      <c r="J32" s="158">
        <v>1</v>
      </c>
      <c r="K32" s="140">
        <f t="shared" si="0"/>
        <v>14100</v>
      </c>
      <c r="L32" s="134"/>
    </row>
    <row r="33" spans="1:12" ht="27" customHeight="1">
      <c r="A33" s="466" t="s">
        <v>4380</v>
      </c>
      <c r="B33" s="161" t="s">
        <v>4417</v>
      </c>
      <c r="C33" s="460" t="s">
        <v>4442</v>
      </c>
      <c r="D33" s="461"/>
      <c r="E33" s="462"/>
      <c r="F33" s="131" t="s">
        <v>4430</v>
      </c>
      <c r="G33" s="160" t="s">
        <v>4437</v>
      </c>
      <c r="H33" s="158">
        <v>1</v>
      </c>
      <c r="I33" s="140">
        <f>1875*H33</f>
        <v>1875</v>
      </c>
      <c r="J33" s="158">
        <v>1</v>
      </c>
      <c r="K33" s="140">
        <f t="shared" si="0"/>
        <v>1875</v>
      </c>
      <c r="L33" s="134"/>
    </row>
    <row r="34" spans="1:12" ht="27" customHeight="1">
      <c r="A34" s="467"/>
      <c r="B34" s="161" t="s">
        <v>4418</v>
      </c>
      <c r="C34" s="460" t="s">
        <v>4442</v>
      </c>
      <c r="D34" s="461"/>
      <c r="E34" s="462"/>
      <c r="F34" s="131" t="s">
        <v>4431</v>
      </c>
      <c r="G34" s="160" t="s">
        <v>4437</v>
      </c>
      <c r="H34" s="158">
        <v>1</v>
      </c>
      <c r="I34" s="140">
        <f>6750*H34</f>
        <v>6750</v>
      </c>
      <c r="J34" s="158">
        <v>1</v>
      </c>
      <c r="K34" s="140">
        <f t="shared" si="0"/>
        <v>6750</v>
      </c>
      <c r="L34" s="134"/>
    </row>
    <row r="35" spans="1:12" ht="27" customHeight="1">
      <c r="A35" s="467"/>
      <c r="B35" s="161" t="s">
        <v>4419</v>
      </c>
      <c r="C35" s="460" t="s">
        <v>4442</v>
      </c>
      <c r="D35" s="461"/>
      <c r="E35" s="462"/>
      <c r="F35" s="131" t="s">
        <v>4432</v>
      </c>
      <c r="G35" s="160" t="s">
        <v>4437</v>
      </c>
      <c r="H35" s="158">
        <v>1</v>
      </c>
      <c r="I35" s="140">
        <f>10220*H35</f>
        <v>10220</v>
      </c>
      <c r="J35" s="158">
        <v>1</v>
      </c>
      <c r="K35" s="140">
        <f t="shared" si="0"/>
        <v>10220</v>
      </c>
      <c r="L35" s="134"/>
    </row>
    <row r="36" spans="1:12" ht="27" customHeight="1">
      <c r="A36" s="481" t="s">
        <v>4381</v>
      </c>
      <c r="B36" s="161" t="s">
        <v>4420</v>
      </c>
      <c r="C36" s="460" t="s">
        <v>4434</v>
      </c>
      <c r="D36" s="461"/>
      <c r="E36" s="462"/>
      <c r="F36" s="131" t="s">
        <v>4430</v>
      </c>
      <c r="G36" s="160" t="s">
        <v>4437</v>
      </c>
      <c r="H36" s="158">
        <v>1</v>
      </c>
      <c r="I36" s="140">
        <f>2250*H36</f>
        <v>2250</v>
      </c>
      <c r="J36" s="158">
        <v>1</v>
      </c>
      <c r="K36" s="140">
        <f t="shared" si="0"/>
        <v>2250</v>
      </c>
      <c r="L36" s="134"/>
    </row>
    <row r="37" spans="1:12" ht="27" customHeight="1">
      <c r="A37" s="482"/>
      <c r="B37" s="161" t="s">
        <v>4421</v>
      </c>
      <c r="C37" s="460" t="s">
        <v>4434</v>
      </c>
      <c r="D37" s="461"/>
      <c r="E37" s="462"/>
      <c r="F37" s="131" t="s">
        <v>4431</v>
      </c>
      <c r="G37" s="160" t="s">
        <v>4437</v>
      </c>
      <c r="H37" s="158">
        <v>1</v>
      </c>
      <c r="I37" s="140">
        <f>7500*H37</f>
        <v>7500</v>
      </c>
      <c r="J37" s="158">
        <v>1</v>
      </c>
      <c r="K37" s="140">
        <f t="shared" si="0"/>
        <v>7500</v>
      </c>
      <c r="L37" s="134"/>
    </row>
    <row r="38" spans="1:12" ht="27" customHeight="1">
      <c r="A38" s="482"/>
      <c r="B38" s="161" t="s">
        <v>4422</v>
      </c>
      <c r="C38" s="460" t="s">
        <v>4434</v>
      </c>
      <c r="D38" s="461"/>
      <c r="E38" s="462"/>
      <c r="F38" s="131" t="s">
        <v>4432</v>
      </c>
      <c r="G38" s="160" t="s">
        <v>4437</v>
      </c>
      <c r="H38" s="158">
        <v>1</v>
      </c>
      <c r="I38" s="140">
        <f>12225*H38</f>
        <v>12225</v>
      </c>
      <c r="J38" s="158">
        <v>1</v>
      </c>
      <c r="K38" s="140">
        <f t="shared" si="0"/>
        <v>12225</v>
      </c>
      <c r="L38" s="134"/>
    </row>
    <row r="39" spans="1:12" ht="27" customHeight="1">
      <c r="A39" s="479" t="s">
        <v>4381</v>
      </c>
      <c r="B39" s="161" t="s">
        <v>4423</v>
      </c>
      <c r="C39" s="460" t="s">
        <v>4442</v>
      </c>
      <c r="D39" s="461"/>
      <c r="E39" s="462"/>
      <c r="F39" s="131" t="s">
        <v>4430</v>
      </c>
      <c r="G39" s="160" t="s">
        <v>4437</v>
      </c>
      <c r="H39" s="158">
        <v>1</v>
      </c>
      <c r="I39" s="140">
        <f>1875*H39</f>
        <v>1875</v>
      </c>
      <c r="J39" s="158">
        <v>1</v>
      </c>
      <c r="K39" s="140">
        <f t="shared" si="0"/>
        <v>1875</v>
      </c>
      <c r="L39" s="134"/>
    </row>
    <row r="40" spans="1:12" ht="27" customHeight="1">
      <c r="A40" s="480"/>
      <c r="B40" s="161" t="s">
        <v>4424</v>
      </c>
      <c r="C40" s="460" t="s">
        <v>4442</v>
      </c>
      <c r="D40" s="461"/>
      <c r="E40" s="462"/>
      <c r="F40" s="131" t="s">
        <v>4431</v>
      </c>
      <c r="G40" s="160" t="s">
        <v>4437</v>
      </c>
      <c r="H40" s="158">
        <v>1</v>
      </c>
      <c r="I40" s="140">
        <f>5250*H40</f>
        <v>5250</v>
      </c>
      <c r="J40" s="158">
        <v>1</v>
      </c>
      <c r="K40" s="140">
        <f t="shared" si="0"/>
        <v>5250</v>
      </c>
      <c r="L40" s="134"/>
    </row>
    <row r="41" spans="1:12" ht="27" customHeight="1">
      <c r="A41" s="480"/>
      <c r="B41" s="161" t="s">
        <v>4425</v>
      </c>
      <c r="C41" s="460" t="s">
        <v>4442</v>
      </c>
      <c r="D41" s="461"/>
      <c r="E41" s="462"/>
      <c r="F41" s="131" t="s">
        <v>4432</v>
      </c>
      <c r="G41" s="160" t="s">
        <v>4437</v>
      </c>
      <c r="H41" s="158">
        <v>1</v>
      </c>
      <c r="I41" s="140">
        <f>8475*H41</f>
        <v>8475</v>
      </c>
      <c r="J41" s="158">
        <v>1</v>
      </c>
      <c r="K41" s="140">
        <f t="shared" si="0"/>
        <v>8475</v>
      </c>
      <c r="L41" s="134"/>
    </row>
  </sheetData>
  <autoFilter ref="A2:L2" xr:uid="{0B582028-DBAC-453C-B36A-34A7AC23F007}">
    <filterColumn colId="2" showButton="0"/>
    <filterColumn colId="3" showButton="0"/>
  </autoFilter>
  <mergeCells count="54">
    <mergeCell ref="C27:E27"/>
    <mergeCell ref="C28:E28"/>
    <mergeCell ref="C29:E29"/>
    <mergeCell ref="A39:A41"/>
    <mergeCell ref="C39:E39"/>
    <mergeCell ref="C40:E40"/>
    <mergeCell ref="C41:E41"/>
    <mergeCell ref="A36:A38"/>
    <mergeCell ref="C36:E36"/>
    <mergeCell ref="C37:E37"/>
    <mergeCell ref="A30:A32"/>
    <mergeCell ref="C32:E32"/>
    <mergeCell ref="C38:E38"/>
    <mergeCell ref="C33:E33"/>
    <mergeCell ref="C34:E34"/>
    <mergeCell ref="C35:E35"/>
    <mergeCell ref="C20:E20"/>
    <mergeCell ref="C9:E9"/>
    <mergeCell ref="A12:A14"/>
    <mergeCell ref="C12:E12"/>
    <mergeCell ref="C13:E13"/>
    <mergeCell ref="C14:E14"/>
    <mergeCell ref="A33:A35"/>
    <mergeCell ref="A6:A11"/>
    <mergeCell ref="C6:E6"/>
    <mergeCell ref="C7:E7"/>
    <mergeCell ref="C8:E8"/>
    <mergeCell ref="C11:E11"/>
    <mergeCell ref="A24:A26"/>
    <mergeCell ref="C24:E24"/>
    <mergeCell ref="C25:E25"/>
    <mergeCell ref="C26:E26"/>
    <mergeCell ref="A27:A29"/>
    <mergeCell ref="C30:E30"/>
    <mergeCell ref="C31:E31"/>
    <mergeCell ref="C10:E10"/>
    <mergeCell ref="A15:A17"/>
    <mergeCell ref="C15:E15"/>
    <mergeCell ref="A1:B1"/>
    <mergeCell ref="C1:L1"/>
    <mergeCell ref="C2:E2"/>
    <mergeCell ref="A21:A23"/>
    <mergeCell ref="C21:E21"/>
    <mergeCell ref="C22:E22"/>
    <mergeCell ref="C23:E23"/>
    <mergeCell ref="A3:A5"/>
    <mergeCell ref="C3:E3"/>
    <mergeCell ref="C4:E4"/>
    <mergeCell ref="C5:E5"/>
    <mergeCell ref="C16:E16"/>
    <mergeCell ref="C17:E17"/>
    <mergeCell ref="A18:A20"/>
    <mergeCell ref="C18:E18"/>
    <mergeCell ref="C19:E19"/>
  </mergeCells>
  <phoneticPr fontId="3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A484-62C9-4E0C-9637-240C5A8640D1}">
  <sheetPr>
    <tabColor rgb="FFFFC000"/>
  </sheetPr>
  <dimension ref="A1:K924"/>
  <sheetViews>
    <sheetView zoomScale="85" zoomScaleNormal="85" workbookViewId="0">
      <selection activeCell="A2" sqref="A2:XFD2"/>
    </sheetView>
  </sheetViews>
  <sheetFormatPr defaultRowHeight="13.8"/>
  <cols>
    <col min="1" max="1" width="24.77734375" customWidth="1"/>
    <col min="2" max="2" width="15.33203125" customWidth="1"/>
    <col min="3" max="4" width="100.77734375" customWidth="1"/>
    <col min="5" max="6" width="11.77734375" customWidth="1"/>
    <col min="7" max="7" width="18.21875" customWidth="1"/>
    <col min="8" max="8" width="30.77734375" customWidth="1"/>
    <col min="10" max="10" width="11.33203125" customWidth="1"/>
  </cols>
  <sheetData>
    <row r="1" spans="1:11" ht="45" customHeight="1">
      <c r="A1" s="127"/>
      <c r="B1" s="455" t="s">
        <v>4042</v>
      </c>
      <c r="C1" s="455"/>
      <c r="D1" s="485" t="s">
        <v>4041</v>
      </c>
      <c r="E1" s="485"/>
      <c r="F1" s="485"/>
      <c r="G1" s="485"/>
      <c r="H1" s="485"/>
      <c r="I1" s="485"/>
      <c r="J1" s="485"/>
      <c r="K1" s="485"/>
    </row>
    <row r="2" spans="1:11" ht="19.5" customHeight="1">
      <c r="A2" s="149" t="s">
        <v>4244</v>
      </c>
      <c r="B2" s="150" t="s">
        <v>2157</v>
      </c>
      <c r="C2" s="150" t="s">
        <v>2158</v>
      </c>
      <c r="D2" s="150" t="s">
        <v>2159</v>
      </c>
      <c r="E2" s="151" t="s">
        <v>4370</v>
      </c>
      <c r="F2" s="151" t="s">
        <v>4236</v>
      </c>
      <c r="G2" s="151" t="s">
        <v>4237</v>
      </c>
      <c r="H2" s="151" t="s">
        <v>4238</v>
      </c>
      <c r="I2" s="151" t="s">
        <v>4239</v>
      </c>
      <c r="J2" s="151" t="s">
        <v>4240</v>
      </c>
      <c r="K2" s="151" t="s">
        <v>4241</v>
      </c>
    </row>
    <row r="3" spans="1:11" ht="19.5" customHeight="1">
      <c r="A3" s="486" t="s">
        <v>4245</v>
      </c>
      <c r="B3" s="87">
        <v>600115</v>
      </c>
      <c r="C3" s="88" t="s">
        <v>2160</v>
      </c>
      <c r="D3" s="89" t="s">
        <v>2161</v>
      </c>
      <c r="E3" s="145">
        <v>500</v>
      </c>
      <c r="F3" s="145">
        <v>1</v>
      </c>
      <c r="G3" s="140">
        <v>720</v>
      </c>
      <c r="H3" s="140">
        <f>G3/E3</f>
        <v>1.44</v>
      </c>
      <c r="I3" s="145">
        <v>1</v>
      </c>
      <c r="J3" s="140">
        <f>F3*G3*I3</f>
        <v>720</v>
      </c>
      <c r="K3" s="145"/>
    </row>
    <row r="4" spans="1:11" ht="19.5" customHeight="1">
      <c r="A4" s="487"/>
      <c r="B4" s="87">
        <v>600250</v>
      </c>
      <c r="C4" s="88" t="s">
        <v>2162</v>
      </c>
      <c r="D4" s="89" t="s">
        <v>2163</v>
      </c>
      <c r="E4" s="145">
        <v>500</v>
      </c>
      <c r="F4" s="145">
        <v>1</v>
      </c>
      <c r="G4" s="140">
        <v>1080</v>
      </c>
      <c r="H4" s="140">
        <f t="shared" ref="H4:H67" si="0">G4/E4</f>
        <v>2.16</v>
      </c>
      <c r="I4" s="145">
        <v>1</v>
      </c>
      <c r="J4" s="140">
        <f t="shared" ref="J4:J67" si="1">F4*G4*I4</f>
        <v>1080</v>
      </c>
      <c r="K4" s="145"/>
    </row>
    <row r="5" spans="1:11" ht="19.5" customHeight="1">
      <c r="A5" s="488"/>
      <c r="B5" s="87">
        <v>6003250</v>
      </c>
      <c r="C5" s="88" t="s">
        <v>2164</v>
      </c>
      <c r="D5" s="89" t="s">
        <v>2165</v>
      </c>
      <c r="E5" s="145">
        <v>500</v>
      </c>
      <c r="F5" s="145">
        <v>1</v>
      </c>
      <c r="G5" s="140">
        <v>1200.0000000000007</v>
      </c>
      <c r="H5" s="140">
        <f t="shared" si="0"/>
        <v>2.4000000000000012</v>
      </c>
      <c r="I5" s="145">
        <v>1</v>
      </c>
      <c r="J5" s="140">
        <f t="shared" si="1"/>
        <v>1200.0000000000007</v>
      </c>
      <c r="K5" s="145"/>
    </row>
    <row r="6" spans="1:11" ht="19.5" customHeight="1">
      <c r="A6" s="486" t="s">
        <v>4246</v>
      </c>
      <c r="B6" s="87">
        <v>600415</v>
      </c>
      <c r="C6" s="88" t="s">
        <v>2166</v>
      </c>
      <c r="D6" s="89" t="s">
        <v>2167</v>
      </c>
      <c r="E6" s="145">
        <v>500</v>
      </c>
      <c r="F6" s="145">
        <v>1</v>
      </c>
      <c r="G6" s="140">
        <v>880.00000000000023</v>
      </c>
      <c r="H6" s="140">
        <f t="shared" si="0"/>
        <v>1.7600000000000005</v>
      </c>
      <c r="I6" s="145">
        <v>1</v>
      </c>
      <c r="J6" s="140">
        <f t="shared" si="1"/>
        <v>880.00000000000023</v>
      </c>
      <c r="K6" s="145"/>
    </row>
    <row r="7" spans="1:11" ht="19.5" customHeight="1">
      <c r="A7" s="488"/>
      <c r="B7" s="87">
        <v>600550</v>
      </c>
      <c r="C7" s="88" t="s">
        <v>2168</v>
      </c>
      <c r="D7" s="89" t="s">
        <v>2169</v>
      </c>
      <c r="E7" s="145">
        <v>500</v>
      </c>
      <c r="F7" s="145">
        <v>1</v>
      </c>
      <c r="G7" s="140">
        <v>1200.0000000000007</v>
      </c>
      <c r="H7" s="140">
        <f t="shared" si="0"/>
        <v>2.4000000000000012</v>
      </c>
      <c r="I7" s="145">
        <v>1</v>
      </c>
      <c r="J7" s="140">
        <f t="shared" si="1"/>
        <v>1200.0000000000007</v>
      </c>
      <c r="K7" s="145"/>
    </row>
    <row r="8" spans="1:11" ht="19.5" customHeight="1">
      <c r="A8" s="486" t="s">
        <v>4247</v>
      </c>
      <c r="B8" s="87">
        <v>600615</v>
      </c>
      <c r="C8" s="88" t="s">
        <v>2170</v>
      </c>
      <c r="D8" s="90" t="s">
        <v>2171</v>
      </c>
      <c r="E8" s="145">
        <v>500</v>
      </c>
      <c r="F8" s="145">
        <v>1</v>
      </c>
      <c r="G8" s="140">
        <v>640.0000000000008</v>
      </c>
      <c r="H8" s="140">
        <f t="shared" si="0"/>
        <v>1.2800000000000016</v>
      </c>
      <c r="I8" s="145">
        <v>1</v>
      </c>
      <c r="J8" s="140">
        <f t="shared" si="1"/>
        <v>640.0000000000008</v>
      </c>
      <c r="K8" s="145"/>
    </row>
    <row r="9" spans="1:11" ht="19.5" customHeight="1">
      <c r="A9" s="488"/>
      <c r="B9" s="87">
        <v>600750</v>
      </c>
      <c r="C9" s="88" t="s">
        <v>2172</v>
      </c>
      <c r="D9" s="90" t="s">
        <v>2173</v>
      </c>
      <c r="E9" s="145">
        <v>500</v>
      </c>
      <c r="F9" s="145">
        <v>1</v>
      </c>
      <c r="G9" s="140">
        <v>919.99999999999977</v>
      </c>
      <c r="H9" s="140">
        <f t="shared" si="0"/>
        <v>1.8399999999999996</v>
      </c>
      <c r="I9" s="145">
        <v>1</v>
      </c>
      <c r="J9" s="140">
        <f t="shared" si="1"/>
        <v>919.99999999999977</v>
      </c>
      <c r="K9" s="145"/>
    </row>
    <row r="10" spans="1:11" ht="19.5" customHeight="1">
      <c r="A10" s="486" t="s">
        <v>4248</v>
      </c>
      <c r="B10" s="87">
        <v>60085</v>
      </c>
      <c r="C10" s="88" t="s">
        <v>2174</v>
      </c>
      <c r="D10" s="89" t="s">
        <v>2175</v>
      </c>
      <c r="E10" s="145">
        <v>5000</v>
      </c>
      <c r="F10" s="145">
        <v>1</v>
      </c>
      <c r="G10" s="140">
        <v>840.00000000000068</v>
      </c>
      <c r="H10" s="140">
        <f t="shared" si="0"/>
        <v>0.16800000000000015</v>
      </c>
      <c r="I10" s="145">
        <v>1</v>
      </c>
      <c r="J10" s="140">
        <f t="shared" si="1"/>
        <v>840.00000000000068</v>
      </c>
      <c r="K10" s="145"/>
    </row>
    <row r="11" spans="1:11" ht="19.5" customHeight="1">
      <c r="A11" s="487"/>
      <c r="B11" s="87">
        <v>60096</v>
      </c>
      <c r="C11" s="88" t="s">
        <v>2176</v>
      </c>
      <c r="D11" s="89" t="s">
        <v>2177</v>
      </c>
      <c r="E11" s="145">
        <v>5000</v>
      </c>
      <c r="F11" s="145">
        <v>1</v>
      </c>
      <c r="G11" s="140">
        <v>1060.0000000000002</v>
      </c>
      <c r="H11" s="140">
        <f t="shared" si="0"/>
        <v>0.21200000000000005</v>
      </c>
      <c r="I11" s="145">
        <v>1</v>
      </c>
      <c r="J11" s="140">
        <f t="shared" si="1"/>
        <v>1060.0000000000002</v>
      </c>
      <c r="K11" s="145"/>
    </row>
    <row r="12" spans="1:11" ht="19.5" customHeight="1">
      <c r="A12" s="487"/>
      <c r="B12" s="87">
        <v>601015</v>
      </c>
      <c r="C12" s="88" t="s">
        <v>2178</v>
      </c>
      <c r="D12" s="89" t="s">
        <v>2179</v>
      </c>
      <c r="E12" s="145">
        <v>5000</v>
      </c>
      <c r="F12" s="145">
        <v>1</v>
      </c>
      <c r="G12" s="140">
        <v>1119.9999999999995</v>
      </c>
      <c r="H12" s="140">
        <f t="shared" si="0"/>
        <v>0.22399999999999992</v>
      </c>
      <c r="I12" s="145">
        <v>1</v>
      </c>
      <c r="J12" s="140">
        <f t="shared" si="1"/>
        <v>1119.9999999999995</v>
      </c>
      <c r="K12" s="145"/>
    </row>
    <row r="13" spans="1:11" ht="19.5" customHeight="1">
      <c r="A13" s="487"/>
      <c r="B13" s="87">
        <v>601120</v>
      </c>
      <c r="C13" s="88" t="s">
        <v>2180</v>
      </c>
      <c r="D13" s="89" t="s">
        <v>2181</v>
      </c>
      <c r="E13" s="145">
        <v>5000</v>
      </c>
      <c r="F13" s="145">
        <v>1</v>
      </c>
      <c r="G13" s="140">
        <v>1380.0000000000007</v>
      </c>
      <c r="H13" s="140">
        <f t="shared" si="0"/>
        <v>0.27600000000000013</v>
      </c>
      <c r="I13" s="145">
        <v>1</v>
      </c>
      <c r="J13" s="140">
        <f t="shared" si="1"/>
        <v>1380.0000000000007</v>
      </c>
      <c r="K13" s="145"/>
    </row>
    <row r="14" spans="1:11" ht="19.5" customHeight="1">
      <c r="A14" s="487"/>
      <c r="B14" s="87">
        <v>60126</v>
      </c>
      <c r="C14" s="88" t="s">
        <v>2182</v>
      </c>
      <c r="D14" s="89" t="s">
        <v>2183</v>
      </c>
      <c r="E14" s="145">
        <v>5000</v>
      </c>
      <c r="F14" s="145">
        <v>1</v>
      </c>
      <c r="G14" s="140">
        <v>1706.6666666666681</v>
      </c>
      <c r="H14" s="140">
        <f t="shared" si="0"/>
        <v>0.3413333333333336</v>
      </c>
      <c r="I14" s="145">
        <v>1</v>
      </c>
      <c r="J14" s="140">
        <f t="shared" si="1"/>
        <v>1706.6666666666681</v>
      </c>
      <c r="K14" s="145"/>
    </row>
    <row r="15" spans="1:11" ht="19.5" customHeight="1">
      <c r="A15" s="487"/>
      <c r="B15" s="87">
        <v>601315</v>
      </c>
      <c r="C15" s="88" t="s">
        <v>2184</v>
      </c>
      <c r="D15" s="89" t="s">
        <v>2185</v>
      </c>
      <c r="E15" s="145">
        <v>5000</v>
      </c>
      <c r="F15" s="145">
        <v>1</v>
      </c>
      <c r="G15" s="140">
        <v>1999.999999999998</v>
      </c>
      <c r="H15" s="140">
        <f t="shared" si="0"/>
        <v>0.39999999999999958</v>
      </c>
      <c r="I15" s="145">
        <v>1</v>
      </c>
      <c r="J15" s="140">
        <f t="shared" si="1"/>
        <v>1999.999999999998</v>
      </c>
      <c r="K15" s="145"/>
    </row>
    <row r="16" spans="1:11" ht="19.5" customHeight="1">
      <c r="A16" s="488"/>
      <c r="B16" s="87">
        <v>601420</v>
      </c>
      <c r="C16" s="88" t="s">
        <v>2186</v>
      </c>
      <c r="D16" s="89" t="s">
        <v>2187</v>
      </c>
      <c r="E16" s="145">
        <v>5000</v>
      </c>
      <c r="F16" s="145">
        <v>1</v>
      </c>
      <c r="G16" s="140">
        <v>2199.9999999999959</v>
      </c>
      <c r="H16" s="140">
        <f t="shared" si="0"/>
        <v>0.43999999999999917</v>
      </c>
      <c r="I16" s="145">
        <v>1</v>
      </c>
      <c r="J16" s="140">
        <f t="shared" si="1"/>
        <v>2199.9999999999959</v>
      </c>
      <c r="K16" s="145"/>
    </row>
    <row r="17" spans="1:11" ht="19.5" customHeight="1">
      <c r="A17" s="486" t="s">
        <v>4249</v>
      </c>
      <c r="B17" s="87">
        <v>6015106</v>
      </c>
      <c r="C17" s="88" t="s">
        <v>2188</v>
      </c>
      <c r="D17" s="89" t="s">
        <v>2189</v>
      </c>
      <c r="E17" s="145">
        <v>2000</v>
      </c>
      <c r="F17" s="145">
        <v>1</v>
      </c>
      <c r="G17" s="140">
        <v>919.99999999999977</v>
      </c>
      <c r="H17" s="140">
        <f t="shared" si="0"/>
        <v>0.45999999999999991</v>
      </c>
      <c r="I17" s="145">
        <v>1</v>
      </c>
      <c r="J17" s="140">
        <f t="shared" si="1"/>
        <v>919.99999999999977</v>
      </c>
      <c r="K17" s="145"/>
    </row>
    <row r="18" spans="1:11" ht="19.5" customHeight="1">
      <c r="A18" s="487"/>
      <c r="B18" s="87">
        <v>6016115</v>
      </c>
      <c r="C18" s="88" t="s">
        <v>2190</v>
      </c>
      <c r="D18" s="89" t="s">
        <v>2191</v>
      </c>
      <c r="E18" s="145">
        <v>2000</v>
      </c>
      <c r="F18" s="145">
        <v>1</v>
      </c>
      <c r="G18" s="140">
        <v>1000.0000000000008</v>
      </c>
      <c r="H18" s="140">
        <f t="shared" si="0"/>
        <v>0.50000000000000044</v>
      </c>
      <c r="I18" s="145">
        <v>1</v>
      </c>
      <c r="J18" s="140">
        <f t="shared" si="1"/>
        <v>1000.0000000000008</v>
      </c>
      <c r="K18" s="145"/>
    </row>
    <row r="19" spans="1:11" ht="19.5" customHeight="1">
      <c r="A19" s="488"/>
      <c r="B19" s="87">
        <v>6017120</v>
      </c>
      <c r="C19" s="88" t="s">
        <v>2192</v>
      </c>
      <c r="D19" s="89" t="s">
        <v>2193</v>
      </c>
      <c r="E19" s="145">
        <v>2000</v>
      </c>
      <c r="F19" s="145">
        <v>1</v>
      </c>
      <c r="G19" s="140">
        <v>1159.9999999999993</v>
      </c>
      <c r="H19" s="140">
        <f t="shared" si="0"/>
        <v>0.57999999999999963</v>
      </c>
      <c r="I19" s="145">
        <v>1</v>
      </c>
      <c r="J19" s="140">
        <f t="shared" si="1"/>
        <v>1159.9999999999993</v>
      </c>
      <c r="K19" s="145"/>
    </row>
    <row r="20" spans="1:11" ht="19.5" customHeight="1">
      <c r="A20" s="486" t="s">
        <v>4250</v>
      </c>
      <c r="B20" s="87">
        <v>601810</v>
      </c>
      <c r="C20" s="88" t="s">
        <v>2194</v>
      </c>
      <c r="D20" s="89" t="s">
        <v>2195</v>
      </c>
      <c r="E20" s="145">
        <v>100</v>
      </c>
      <c r="F20" s="145">
        <v>1</v>
      </c>
      <c r="G20" s="140">
        <v>759.99999999999966</v>
      </c>
      <c r="H20" s="140">
        <f t="shared" si="0"/>
        <v>7.599999999999997</v>
      </c>
      <c r="I20" s="145">
        <v>1</v>
      </c>
      <c r="J20" s="140">
        <f t="shared" si="1"/>
        <v>759.99999999999966</v>
      </c>
      <c r="K20" s="145"/>
    </row>
    <row r="21" spans="1:11" ht="19.5" customHeight="1">
      <c r="A21" s="487"/>
      <c r="B21" s="87">
        <v>601925</v>
      </c>
      <c r="C21" s="88" t="s">
        <v>2196</v>
      </c>
      <c r="D21" s="89" t="s">
        <v>2197</v>
      </c>
      <c r="E21" s="145">
        <v>100</v>
      </c>
      <c r="F21" s="145">
        <v>1</v>
      </c>
      <c r="G21" s="140">
        <v>759.99999999999966</v>
      </c>
      <c r="H21" s="140">
        <f t="shared" si="0"/>
        <v>7.599999999999997</v>
      </c>
      <c r="I21" s="145">
        <v>1</v>
      </c>
      <c r="J21" s="140">
        <f t="shared" si="1"/>
        <v>759.99999999999966</v>
      </c>
      <c r="K21" s="145"/>
    </row>
    <row r="22" spans="1:11" ht="19.5" customHeight="1">
      <c r="A22" s="487"/>
      <c r="B22" s="87">
        <v>602050</v>
      </c>
      <c r="C22" s="88" t="s">
        <v>2198</v>
      </c>
      <c r="D22" s="89" t="s">
        <v>2199</v>
      </c>
      <c r="E22" s="145">
        <v>100</v>
      </c>
      <c r="F22" s="145">
        <v>1</v>
      </c>
      <c r="G22" s="140">
        <v>759.99999999999966</v>
      </c>
      <c r="H22" s="140">
        <f t="shared" si="0"/>
        <v>7.599999999999997</v>
      </c>
      <c r="I22" s="145">
        <v>1</v>
      </c>
      <c r="J22" s="140">
        <f t="shared" si="1"/>
        <v>759.99999999999966</v>
      </c>
      <c r="K22" s="145"/>
    </row>
    <row r="23" spans="1:11" ht="19.5" customHeight="1">
      <c r="A23" s="487"/>
      <c r="B23" s="87">
        <v>6021100</v>
      </c>
      <c r="C23" s="88" t="s">
        <v>2200</v>
      </c>
      <c r="D23" s="89" t="s">
        <v>2201</v>
      </c>
      <c r="E23" s="145">
        <v>100</v>
      </c>
      <c r="F23" s="145">
        <v>1</v>
      </c>
      <c r="G23" s="140">
        <v>799.9999999999992</v>
      </c>
      <c r="H23" s="140">
        <f t="shared" si="0"/>
        <v>7.999999999999992</v>
      </c>
      <c r="I23" s="145">
        <v>1</v>
      </c>
      <c r="J23" s="140">
        <f t="shared" si="1"/>
        <v>799.9999999999992</v>
      </c>
      <c r="K23" s="145"/>
    </row>
    <row r="24" spans="1:11" ht="19.5" customHeight="1">
      <c r="A24" s="488"/>
      <c r="B24" s="87">
        <v>602251</v>
      </c>
      <c r="C24" s="88" t="s">
        <v>2202</v>
      </c>
      <c r="D24" s="89" t="s">
        <v>2203</v>
      </c>
      <c r="E24" s="145">
        <v>600</v>
      </c>
      <c r="F24" s="145">
        <v>1</v>
      </c>
      <c r="G24" s="140">
        <v>1103.9999999999995</v>
      </c>
      <c r="H24" s="140">
        <f t="shared" si="0"/>
        <v>1.8399999999999992</v>
      </c>
      <c r="I24" s="145">
        <v>1</v>
      </c>
      <c r="J24" s="140">
        <f t="shared" si="1"/>
        <v>1103.9999999999995</v>
      </c>
      <c r="K24" s="145"/>
    </row>
    <row r="25" spans="1:11" ht="19.5" customHeight="1">
      <c r="A25" s="486" t="s">
        <v>4251</v>
      </c>
      <c r="B25" s="87">
        <v>60231</v>
      </c>
      <c r="C25" s="88" t="s">
        <v>2204</v>
      </c>
      <c r="D25" s="89" t="s">
        <v>2205</v>
      </c>
      <c r="E25" s="145">
        <v>2000</v>
      </c>
      <c r="F25" s="145">
        <v>1</v>
      </c>
      <c r="G25" s="140">
        <v>640.0000000000008</v>
      </c>
      <c r="H25" s="140">
        <f t="shared" si="0"/>
        <v>0.3200000000000004</v>
      </c>
      <c r="I25" s="145">
        <v>1</v>
      </c>
      <c r="J25" s="140">
        <f t="shared" si="1"/>
        <v>640.0000000000008</v>
      </c>
      <c r="K25" s="145"/>
    </row>
    <row r="26" spans="1:11" ht="19.5" customHeight="1">
      <c r="A26" s="487"/>
      <c r="B26" s="87">
        <v>602411</v>
      </c>
      <c r="C26" s="88" t="s">
        <v>2206</v>
      </c>
      <c r="D26" s="89" t="s">
        <v>2207</v>
      </c>
      <c r="E26" s="145">
        <v>2000</v>
      </c>
      <c r="F26" s="145">
        <v>1</v>
      </c>
      <c r="G26" s="140">
        <v>1800</v>
      </c>
      <c r="H26" s="140">
        <f t="shared" si="0"/>
        <v>0.9</v>
      </c>
      <c r="I26" s="145">
        <v>1</v>
      </c>
      <c r="J26" s="140">
        <f t="shared" si="1"/>
        <v>1800</v>
      </c>
      <c r="K26" s="145"/>
    </row>
    <row r="27" spans="1:11" ht="19.5" customHeight="1">
      <c r="A27" s="487"/>
      <c r="B27" s="87">
        <v>6025201</v>
      </c>
      <c r="C27" s="88" t="s">
        <v>2208</v>
      </c>
      <c r="D27" s="89" t="s">
        <v>2209</v>
      </c>
      <c r="E27" s="145">
        <v>2000</v>
      </c>
      <c r="F27" s="145">
        <v>1</v>
      </c>
      <c r="G27" s="140">
        <v>640.0000000000008</v>
      </c>
      <c r="H27" s="140">
        <f t="shared" si="0"/>
        <v>0.3200000000000004</v>
      </c>
      <c r="I27" s="145">
        <v>1</v>
      </c>
      <c r="J27" s="140">
        <f t="shared" si="1"/>
        <v>640.0000000000008</v>
      </c>
      <c r="K27" s="145"/>
    </row>
    <row r="28" spans="1:11" ht="19.5" customHeight="1">
      <c r="A28" s="487"/>
      <c r="B28" s="87">
        <v>6026211</v>
      </c>
      <c r="C28" s="88" t="s">
        <v>2210</v>
      </c>
      <c r="D28" s="89" t="s">
        <v>2211</v>
      </c>
      <c r="E28" s="145">
        <v>2000</v>
      </c>
      <c r="F28" s="145">
        <v>1</v>
      </c>
      <c r="G28" s="140">
        <v>1800</v>
      </c>
      <c r="H28" s="140">
        <f t="shared" si="0"/>
        <v>0.9</v>
      </c>
      <c r="I28" s="145">
        <v>1</v>
      </c>
      <c r="J28" s="140">
        <f t="shared" si="1"/>
        <v>1800</v>
      </c>
      <c r="K28" s="145"/>
    </row>
    <row r="29" spans="1:11" ht="19.5" customHeight="1">
      <c r="A29" s="487"/>
      <c r="B29" s="87">
        <v>6027301</v>
      </c>
      <c r="C29" s="88" t="s">
        <v>2212</v>
      </c>
      <c r="D29" s="89" t="s">
        <v>2213</v>
      </c>
      <c r="E29" s="145">
        <v>2000</v>
      </c>
      <c r="F29" s="145">
        <v>1</v>
      </c>
      <c r="G29" s="140">
        <v>640.0000000000008</v>
      </c>
      <c r="H29" s="140">
        <f t="shared" si="0"/>
        <v>0.3200000000000004</v>
      </c>
      <c r="I29" s="145">
        <v>1</v>
      </c>
      <c r="J29" s="140">
        <f t="shared" si="1"/>
        <v>640.0000000000008</v>
      </c>
      <c r="K29" s="145"/>
    </row>
    <row r="30" spans="1:11" ht="19.5" customHeight="1">
      <c r="A30" s="487"/>
      <c r="B30" s="87">
        <v>6028311</v>
      </c>
      <c r="C30" s="88" t="s">
        <v>2214</v>
      </c>
      <c r="D30" s="89" t="s">
        <v>2215</v>
      </c>
      <c r="E30" s="145">
        <v>2000</v>
      </c>
      <c r="F30" s="145">
        <v>1</v>
      </c>
      <c r="G30" s="140">
        <v>1839.9999999999961</v>
      </c>
      <c r="H30" s="140">
        <f t="shared" si="0"/>
        <v>0.91999999999999804</v>
      </c>
      <c r="I30" s="145">
        <v>1</v>
      </c>
      <c r="J30" s="140">
        <f t="shared" si="1"/>
        <v>1839.9999999999961</v>
      </c>
      <c r="K30" s="145"/>
    </row>
    <row r="31" spans="1:11" ht="19.5" customHeight="1">
      <c r="A31" s="487"/>
      <c r="B31" s="87">
        <v>6029302</v>
      </c>
      <c r="C31" s="88" t="s">
        <v>2216</v>
      </c>
      <c r="D31" s="89" t="s">
        <v>2217</v>
      </c>
      <c r="E31" s="145">
        <v>2000</v>
      </c>
      <c r="F31" s="145">
        <v>1</v>
      </c>
      <c r="G31" s="140">
        <v>799.9999999999992</v>
      </c>
      <c r="H31" s="140">
        <f t="shared" si="0"/>
        <v>0.39999999999999958</v>
      </c>
      <c r="I31" s="145">
        <v>1</v>
      </c>
      <c r="J31" s="140">
        <f t="shared" si="1"/>
        <v>799.9999999999992</v>
      </c>
      <c r="K31" s="145"/>
    </row>
    <row r="32" spans="1:11" ht="19.5" customHeight="1">
      <c r="A32" s="488"/>
      <c r="B32" s="87">
        <v>6030312</v>
      </c>
      <c r="C32" s="88" t="s">
        <v>2218</v>
      </c>
      <c r="D32" s="89" t="s">
        <v>2219</v>
      </c>
      <c r="E32" s="145">
        <v>2000</v>
      </c>
      <c r="F32" s="145">
        <v>1</v>
      </c>
      <c r="G32" s="140">
        <v>1879.999999999992</v>
      </c>
      <c r="H32" s="140">
        <f t="shared" si="0"/>
        <v>0.93999999999999606</v>
      </c>
      <c r="I32" s="145">
        <v>1</v>
      </c>
      <c r="J32" s="140">
        <f t="shared" si="1"/>
        <v>1879.999999999992</v>
      </c>
      <c r="K32" s="145"/>
    </row>
    <row r="33" spans="1:11" ht="19.5" customHeight="1">
      <c r="A33" s="486" t="s">
        <v>4252</v>
      </c>
      <c r="B33" s="87">
        <v>60318</v>
      </c>
      <c r="C33" s="88" t="s">
        <v>2220</v>
      </c>
      <c r="D33" s="89" t="s">
        <v>2221</v>
      </c>
      <c r="E33" s="145">
        <v>1250</v>
      </c>
      <c r="F33" s="145">
        <v>1</v>
      </c>
      <c r="G33" s="140">
        <v>4199.9999999999936</v>
      </c>
      <c r="H33" s="140">
        <f t="shared" si="0"/>
        <v>3.359999999999995</v>
      </c>
      <c r="I33" s="145">
        <v>1</v>
      </c>
      <c r="J33" s="140">
        <f t="shared" si="1"/>
        <v>4199.9999999999936</v>
      </c>
      <c r="K33" s="145"/>
    </row>
    <row r="34" spans="1:11" ht="19.5" customHeight="1">
      <c r="A34" s="487"/>
      <c r="B34" s="87">
        <v>6032108</v>
      </c>
      <c r="C34" s="88" t="s">
        <v>2222</v>
      </c>
      <c r="D34" s="89" t="s">
        <v>2223</v>
      </c>
      <c r="E34" s="145">
        <v>1250</v>
      </c>
      <c r="F34" s="145">
        <v>1</v>
      </c>
      <c r="G34" s="140">
        <v>4199.9999999999936</v>
      </c>
      <c r="H34" s="140">
        <f t="shared" si="0"/>
        <v>3.359999999999995</v>
      </c>
      <c r="I34" s="145">
        <v>1</v>
      </c>
      <c r="J34" s="140">
        <f t="shared" si="1"/>
        <v>4199.9999999999936</v>
      </c>
      <c r="K34" s="145"/>
    </row>
    <row r="35" spans="1:11" ht="19.5" customHeight="1">
      <c r="A35" s="487"/>
      <c r="B35" s="87">
        <v>60338</v>
      </c>
      <c r="C35" s="88" t="s">
        <v>2224</v>
      </c>
      <c r="D35" s="89" t="s">
        <v>2225</v>
      </c>
      <c r="E35" s="145">
        <v>1250</v>
      </c>
      <c r="F35" s="145">
        <v>1</v>
      </c>
      <c r="G35" s="140">
        <v>4199.9999999999936</v>
      </c>
      <c r="H35" s="140">
        <f t="shared" si="0"/>
        <v>3.359999999999995</v>
      </c>
      <c r="I35" s="145">
        <v>1</v>
      </c>
      <c r="J35" s="140">
        <f t="shared" si="1"/>
        <v>4199.9999999999936</v>
      </c>
      <c r="K35" s="145"/>
    </row>
    <row r="36" spans="1:11" ht="19.5" customHeight="1">
      <c r="A36" s="487"/>
      <c r="B36" s="87">
        <v>6034108</v>
      </c>
      <c r="C36" s="88" t="s">
        <v>2226</v>
      </c>
      <c r="D36" s="89" t="s">
        <v>2227</v>
      </c>
      <c r="E36" s="145">
        <v>1250</v>
      </c>
      <c r="F36" s="145">
        <v>1</v>
      </c>
      <c r="G36" s="140">
        <v>4199.9999999999936</v>
      </c>
      <c r="H36" s="140">
        <f t="shared" si="0"/>
        <v>3.359999999999995</v>
      </c>
      <c r="I36" s="145">
        <v>1</v>
      </c>
      <c r="J36" s="140">
        <f t="shared" si="1"/>
        <v>4199.9999999999936</v>
      </c>
      <c r="K36" s="145"/>
    </row>
    <row r="37" spans="1:11" ht="19.5" customHeight="1">
      <c r="A37" s="487"/>
      <c r="B37" s="87">
        <v>60352</v>
      </c>
      <c r="C37" s="88" t="s">
        <v>2228</v>
      </c>
      <c r="D37" s="89" t="s">
        <v>2229</v>
      </c>
      <c r="E37" s="145">
        <v>10000</v>
      </c>
      <c r="F37" s="145">
        <v>1</v>
      </c>
      <c r="G37" s="140">
        <v>1999.999999999998</v>
      </c>
      <c r="H37" s="140">
        <f t="shared" si="0"/>
        <v>0.19999999999999979</v>
      </c>
      <c r="I37" s="145">
        <v>1</v>
      </c>
      <c r="J37" s="140">
        <f t="shared" si="1"/>
        <v>1999.999999999998</v>
      </c>
      <c r="K37" s="145"/>
    </row>
    <row r="38" spans="1:11" ht="19.5" customHeight="1">
      <c r="A38" s="487"/>
      <c r="B38" s="87">
        <v>6036108</v>
      </c>
      <c r="C38" s="88" t="s">
        <v>2230</v>
      </c>
      <c r="D38" s="89" t="s">
        <v>2231</v>
      </c>
      <c r="E38" s="145">
        <v>1250</v>
      </c>
      <c r="F38" s="145">
        <v>1</v>
      </c>
      <c r="G38" s="140">
        <v>4199.9999999999936</v>
      </c>
      <c r="H38" s="140">
        <f t="shared" si="0"/>
        <v>3.359999999999995</v>
      </c>
      <c r="I38" s="145">
        <v>1</v>
      </c>
      <c r="J38" s="140">
        <f t="shared" si="1"/>
        <v>4199.9999999999936</v>
      </c>
      <c r="K38" s="145"/>
    </row>
    <row r="39" spans="1:11" ht="19.5" customHeight="1">
      <c r="A39" s="487"/>
      <c r="B39" s="87">
        <v>6037128</v>
      </c>
      <c r="C39" s="88" t="s">
        <v>2232</v>
      </c>
      <c r="D39" s="89" t="s">
        <v>2233</v>
      </c>
      <c r="E39" s="145">
        <v>1250</v>
      </c>
      <c r="F39" s="145">
        <v>1</v>
      </c>
      <c r="G39" s="140">
        <v>4199.9999999999936</v>
      </c>
      <c r="H39" s="140">
        <f t="shared" si="0"/>
        <v>3.359999999999995</v>
      </c>
      <c r="I39" s="145">
        <v>1</v>
      </c>
      <c r="J39" s="140">
        <f t="shared" si="1"/>
        <v>4199.9999999999936</v>
      </c>
      <c r="K39" s="145"/>
    </row>
    <row r="40" spans="1:11" ht="19.5" customHeight="1">
      <c r="A40" s="488"/>
      <c r="B40" s="87">
        <v>6038158</v>
      </c>
      <c r="C40" s="88" t="s">
        <v>2234</v>
      </c>
      <c r="D40" s="89" t="s">
        <v>2235</v>
      </c>
      <c r="E40" s="145">
        <v>1250</v>
      </c>
      <c r="F40" s="145">
        <v>1</v>
      </c>
      <c r="G40" s="140">
        <v>4199.9999999999936</v>
      </c>
      <c r="H40" s="140">
        <f t="shared" si="0"/>
        <v>3.359999999999995</v>
      </c>
      <c r="I40" s="145">
        <v>1</v>
      </c>
      <c r="J40" s="140">
        <f t="shared" si="1"/>
        <v>4199.9999999999936</v>
      </c>
      <c r="K40" s="145"/>
    </row>
    <row r="41" spans="1:11" ht="19.5" customHeight="1">
      <c r="A41" s="486" t="s">
        <v>4253</v>
      </c>
      <c r="B41" s="87">
        <v>6039196</v>
      </c>
      <c r="C41" s="88" t="s">
        <v>2236</v>
      </c>
      <c r="D41" s="91" t="s">
        <v>2237</v>
      </c>
      <c r="E41" s="145">
        <v>50</v>
      </c>
      <c r="F41" s="145">
        <v>1</v>
      </c>
      <c r="G41" s="140">
        <v>1020.0000000000006</v>
      </c>
      <c r="H41" s="140">
        <f t="shared" si="0"/>
        <v>20.400000000000013</v>
      </c>
      <c r="I41" s="145">
        <v>1</v>
      </c>
      <c r="J41" s="140">
        <f t="shared" si="1"/>
        <v>1020.0000000000006</v>
      </c>
      <c r="K41" s="145"/>
    </row>
    <row r="42" spans="1:11" ht="19.5" customHeight="1">
      <c r="A42" s="487"/>
      <c r="B42" s="87">
        <v>6040196</v>
      </c>
      <c r="C42" s="88" t="s">
        <v>2238</v>
      </c>
      <c r="D42" s="91" t="s">
        <v>2239</v>
      </c>
      <c r="E42" s="145">
        <v>50</v>
      </c>
      <c r="F42" s="145">
        <v>1</v>
      </c>
      <c r="G42" s="140">
        <v>1020.0000000000006</v>
      </c>
      <c r="H42" s="140">
        <f t="shared" si="0"/>
        <v>20.400000000000013</v>
      </c>
      <c r="I42" s="145">
        <v>1</v>
      </c>
      <c r="J42" s="140">
        <f t="shared" si="1"/>
        <v>1020.0000000000006</v>
      </c>
      <c r="K42" s="145"/>
    </row>
    <row r="43" spans="1:11" ht="19.5" customHeight="1">
      <c r="A43" s="487"/>
      <c r="B43" s="87">
        <v>604196</v>
      </c>
      <c r="C43" s="88" t="s">
        <v>2240</v>
      </c>
      <c r="D43" s="91" t="s">
        <v>2241</v>
      </c>
      <c r="E43" s="145">
        <v>50</v>
      </c>
      <c r="F43" s="145">
        <v>1</v>
      </c>
      <c r="G43" s="140">
        <v>1020.0000000000006</v>
      </c>
      <c r="H43" s="140">
        <f t="shared" si="0"/>
        <v>20.400000000000013</v>
      </c>
      <c r="I43" s="145">
        <v>1</v>
      </c>
      <c r="J43" s="140">
        <f t="shared" si="1"/>
        <v>1020.0000000000006</v>
      </c>
      <c r="K43" s="145"/>
    </row>
    <row r="44" spans="1:11" ht="19.5" customHeight="1">
      <c r="A44" s="487"/>
      <c r="B44" s="87">
        <v>6042396</v>
      </c>
      <c r="C44" s="88" t="s">
        <v>2242</v>
      </c>
      <c r="D44" s="91" t="s">
        <v>2243</v>
      </c>
      <c r="E44" s="145">
        <v>50</v>
      </c>
      <c r="F44" s="145">
        <v>1</v>
      </c>
      <c r="G44" s="140">
        <v>1020.0000000000006</v>
      </c>
      <c r="H44" s="140">
        <f t="shared" si="0"/>
        <v>20.400000000000013</v>
      </c>
      <c r="I44" s="145">
        <v>1</v>
      </c>
      <c r="J44" s="140">
        <f t="shared" si="1"/>
        <v>1020.0000000000006</v>
      </c>
      <c r="K44" s="145"/>
    </row>
    <row r="45" spans="1:11" ht="19.5" customHeight="1">
      <c r="A45" s="487"/>
      <c r="B45" s="87">
        <v>604396</v>
      </c>
      <c r="C45" s="88" t="s">
        <v>2244</v>
      </c>
      <c r="D45" s="91" t="s">
        <v>2245</v>
      </c>
      <c r="E45" s="145">
        <v>50</v>
      </c>
      <c r="F45" s="145">
        <v>1</v>
      </c>
      <c r="G45" s="140">
        <v>1020.0000000000006</v>
      </c>
      <c r="H45" s="140">
        <f t="shared" si="0"/>
        <v>20.400000000000013</v>
      </c>
      <c r="I45" s="145">
        <v>1</v>
      </c>
      <c r="J45" s="140">
        <f t="shared" si="1"/>
        <v>1020.0000000000006</v>
      </c>
      <c r="K45" s="145"/>
    </row>
    <row r="46" spans="1:11" ht="19.5" customHeight="1">
      <c r="A46" s="487"/>
      <c r="B46" s="87">
        <v>6044596</v>
      </c>
      <c r="C46" s="88" t="s">
        <v>2246</v>
      </c>
      <c r="D46" s="91" t="s">
        <v>2247</v>
      </c>
      <c r="E46" s="145">
        <v>50</v>
      </c>
      <c r="F46" s="145">
        <v>1</v>
      </c>
      <c r="G46" s="140">
        <v>1020.0000000000006</v>
      </c>
      <c r="H46" s="140">
        <f t="shared" si="0"/>
        <v>20.400000000000013</v>
      </c>
      <c r="I46" s="145">
        <v>1</v>
      </c>
      <c r="J46" s="140">
        <f t="shared" si="1"/>
        <v>1020.0000000000006</v>
      </c>
      <c r="K46" s="145"/>
    </row>
    <row r="47" spans="1:11" ht="19.5" customHeight="1">
      <c r="A47" s="487"/>
      <c r="B47" s="87">
        <v>6045596</v>
      </c>
      <c r="C47" s="88" t="s">
        <v>2248</v>
      </c>
      <c r="D47" s="91" t="s">
        <v>2249</v>
      </c>
      <c r="E47" s="145">
        <v>50</v>
      </c>
      <c r="F47" s="145">
        <v>1</v>
      </c>
      <c r="G47" s="140">
        <v>1020.0000000000006</v>
      </c>
      <c r="H47" s="140">
        <f t="shared" si="0"/>
        <v>20.400000000000013</v>
      </c>
      <c r="I47" s="145">
        <v>1</v>
      </c>
      <c r="J47" s="140">
        <f t="shared" si="1"/>
        <v>1020.0000000000006</v>
      </c>
      <c r="K47" s="145"/>
    </row>
    <row r="48" spans="1:11" ht="19.5" customHeight="1">
      <c r="A48" s="487"/>
      <c r="B48" s="87">
        <v>6046196</v>
      </c>
      <c r="C48" s="88" t="s">
        <v>2250</v>
      </c>
      <c r="D48" s="91" t="s">
        <v>2251</v>
      </c>
      <c r="E48" s="145">
        <v>50</v>
      </c>
      <c r="F48" s="145">
        <v>1</v>
      </c>
      <c r="G48" s="140">
        <v>1020.0000000000006</v>
      </c>
      <c r="H48" s="140">
        <f t="shared" si="0"/>
        <v>20.400000000000013</v>
      </c>
      <c r="I48" s="145">
        <v>1</v>
      </c>
      <c r="J48" s="140">
        <f t="shared" si="1"/>
        <v>1020.0000000000006</v>
      </c>
      <c r="K48" s="145"/>
    </row>
    <row r="49" spans="1:11" ht="19.5" customHeight="1">
      <c r="A49" s="487"/>
      <c r="B49" s="87">
        <v>604796</v>
      </c>
      <c r="C49" s="88" t="s">
        <v>2252</v>
      </c>
      <c r="D49" s="91" t="s">
        <v>2253</v>
      </c>
      <c r="E49" s="145">
        <v>50</v>
      </c>
      <c r="F49" s="145">
        <v>1</v>
      </c>
      <c r="G49" s="140">
        <v>1020.0000000000006</v>
      </c>
      <c r="H49" s="140">
        <f t="shared" si="0"/>
        <v>20.400000000000013</v>
      </c>
      <c r="I49" s="145">
        <v>1</v>
      </c>
      <c r="J49" s="140">
        <f t="shared" si="1"/>
        <v>1020.0000000000006</v>
      </c>
      <c r="K49" s="145"/>
    </row>
    <row r="50" spans="1:11" ht="19.5" customHeight="1">
      <c r="A50" s="487"/>
      <c r="B50" s="87">
        <v>6048196</v>
      </c>
      <c r="C50" s="88" t="s">
        <v>2254</v>
      </c>
      <c r="D50" s="91" t="s">
        <v>2255</v>
      </c>
      <c r="E50" s="145">
        <v>50</v>
      </c>
      <c r="F50" s="145">
        <v>1</v>
      </c>
      <c r="G50" s="140">
        <v>1020.0000000000006</v>
      </c>
      <c r="H50" s="140">
        <f t="shared" si="0"/>
        <v>20.400000000000013</v>
      </c>
      <c r="I50" s="145">
        <v>1</v>
      </c>
      <c r="J50" s="140">
        <f t="shared" si="1"/>
        <v>1020.0000000000006</v>
      </c>
      <c r="K50" s="145"/>
    </row>
    <row r="51" spans="1:11" ht="19.5" customHeight="1">
      <c r="A51" s="487"/>
      <c r="B51" s="87">
        <v>604996</v>
      </c>
      <c r="C51" s="88" t="s">
        <v>2256</v>
      </c>
      <c r="D51" s="91" t="s">
        <v>2257</v>
      </c>
      <c r="E51" s="145">
        <v>50</v>
      </c>
      <c r="F51" s="145">
        <v>1</v>
      </c>
      <c r="G51" s="140">
        <v>1020.0000000000006</v>
      </c>
      <c r="H51" s="140">
        <f t="shared" si="0"/>
        <v>20.400000000000013</v>
      </c>
      <c r="I51" s="145">
        <v>1</v>
      </c>
      <c r="J51" s="140">
        <f t="shared" si="1"/>
        <v>1020.0000000000006</v>
      </c>
      <c r="K51" s="145"/>
    </row>
    <row r="52" spans="1:11" ht="19.5" customHeight="1">
      <c r="A52" s="488"/>
      <c r="B52" s="87">
        <v>6050396</v>
      </c>
      <c r="C52" s="88" t="s">
        <v>2258</v>
      </c>
      <c r="D52" s="91" t="s">
        <v>2259</v>
      </c>
      <c r="E52" s="145">
        <v>50</v>
      </c>
      <c r="F52" s="145">
        <v>1</v>
      </c>
      <c r="G52" s="140">
        <v>1020.0000000000006</v>
      </c>
      <c r="H52" s="140">
        <f t="shared" si="0"/>
        <v>20.400000000000013</v>
      </c>
      <c r="I52" s="145">
        <v>1</v>
      </c>
      <c r="J52" s="140">
        <f t="shared" si="1"/>
        <v>1020.0000000000006</v>
      </c>
      <c r="K52" s="145"/>
    </row>
    <row r="53" spans="1:11" ht="19.5" customHeight="1">
      <c r="A53" s="486" t="s">
        <v>4254</v>
      </c>
      <c r="B53" s="87">
        <v>60510</v>
      </c>
      <c r="C53" s="88" t="s">
        <v>2260</v>
      </c>
      <c r="D53" s="92" t="s">
        <v>2261</v>
      </c>
      <c r="E53" s="145">
        <v>100</v>
      </c>
      <c r="F53" s="145">
        <v>1</v>
      </c>
      <c r="G53" s="140">
        <v>880.00000000000023</v>
      </c>
      <c r="H53" s="140">
        <f t="shared" si="0"/>
        <v>8.8000000000000025</v>
      </c>
      <c r="I53" s="145">
        <v>1</v>
      </c>
      <c r="J53" s="140">
        <f t="shared" si="1"/>
        <v>880.00000000000023</v>
      </c>
      <c r="K53" s="145"/>
    </row>
    <row r="54" spans="1:11" ht="19.5" customHeight="1">
      <c r="A54" s="487"/>
      <c r="B54" s="87">
        <v>605210</v>
      </c>
      <c r="C54" s="88" t="s">
        <v>2262</v>
      </c>
      <c r="D54" s="92" t="s">
        <v>2263</v>
      </c>
      <c r="E54" s="145">
        <v>100</v>
      </c>
      <c r="F54" s="145">
        <v>1</v>
      </c>
      <c r="G54" s="140">
        <v>880.00000000000023</v>
      </c>
      <c r="H54" s="140">
        <f t="shared" si="0"/>
        <v>8.8000000000000025</v>
      </c>
      <c r="I54" s="145">
        <v>1</v>
      </c>
      <c r="J54" s="140">
        <f t="shared" si="1"/>
        <v>880.00000000000023</v>
      </c>
      <c r="K54" s="145"/>
    </row>
    <row r="55" spans="1:11" ht="19.5" customHeight="1">
      <c r="A55" s="488"/>
      <c r="B55" s="87">
        <v>605320</v>
      </c>
      <c r="C55" s="88" t="s">
        <v>2264</v>
      </c>
      <c r="D55" s="92" t="s">
        <v>2265</v>
      </c>
      <c r="E55" s="145">
        <v>100</v>
      </c>
      <c r="F55" s="145">
        <v>1</v>
      </c>
      <c r="G55" s="140">
        <v>320.0000000000004</v>
      </c>
      <c r="H55" s="140">
        <f t="shared" si="0"/>
        <v>3.2000000000000042</v>
      </c>
      <c r="I55" s="145">
        <v>1</v>
      </c>
      <c r="J55" s="140">
        <f t="shared" si="1"/>
        <v>320.0000000000004</v>
      </c>
      <c r="K55" s="145"/>
    </row>
    <row r="56" spans="1:11" ht="19.5" customHeight="1">
      <c r="A56" s="486" t="s">
        <v>4255</v>
      </c>
      <c r="B56" s="87">
        <v>605410</v>
      </c>
      <c r="C56" s="88" t="s">
        <v>2266</v>
      </c>
      <c r="D56" s="93" t="s">
        <v>2267</v>
      </c>
      <c r="E56" s="146">
        <v>10000</v>
      </c>
      <c r="F56" s="145">
        <v>1</v>
      </c>
      <c r="G56" s="140">
        <v>939.99999999999955</v>
      </c>
      <c r="H56" s="140">
        <f t="shared" si="0"/>
        <v>9.3999999999999959E-2</v>
      </c>
      <c r="I56" s="145">
        <v>1</v>
      </c>
      <c r="J56" s="140">
        <f t="shared" si="1"/>
        <v>939.99999999999955</v>
      </c>
      <c r="K56" s="145"/>
    </row>
    <row r="57" spans="1:11" ht="19.5" customHeight="1">
      <c r="A57" s="487"/>
      <c r="B57" s="87">
        <v>605511</v>
      </c>
      <c r="C57" s="88" t="s">
        <v>2268</v>
      </c>
      <c r="D57" s="93" t="s">
        <v>2269</v>
      </c>
      <c r="E57" s="146">
        <v>10000</v>
      </c>
      <c r="F57" s="145">
        <v>1</v>
      </c>
      <c r="G57" s="140">
        <v>939.99999999999955</v>
      </c>
      <c r="H57" s="140">
        <f t="shared" si="0"/>
        <v>9.3999999999999959E-2</v>
      </c>
      <c r="I57" s="145">
        <v>1</v>
      </c>
      <c r="J57" s="140">
        <f t="shared" si="1"/>
        <v>939.99999999999955</v>
      </c>
      <c r="K57" s="145"/>
    </row>
    <row r="58" spans="1:11" ht="19.5" customHeight="1">
      <c r="A58" s="487"/>
      <c r="B58" s="87">
        <v>6056200</v>
      </c>
      <c r="C58" s="88" t="s">
        <v>2270</v>
      </c>
      <c r="D58" s="89" t="s">
        <v>2271</v>
      </c>
      <c r="E58" s="145">
        <v>10000</v>
      </c>
      <c r="F58" s="145">
        <v>1</v>
      </c>
      <c r="G58" s="140">
        <v>1000.0000000000008</v>
      </c>
      <c r="H58" s="140">
        <f t="shared" si="0"/>
        <v>0.10000000000000007</v>
      </c>
      <c r="I58" s="145">
        <v>1</v>
      </c>
      <c r="J58" s="140">
        <f t="shared" si="1"/>
        <v>1000.0000000000008</v>
      </c>
      <c r="K58" s="145"/>
    </row>
    <row r="59" spans="1:11" ht="19.5" customHeight="1">
      <c r="A59" s="487"/>
      <c r="B59" s="87">
        <v>6057201</v>
      </c>
      <c r="C59" s="88" t="s">
        <v>2272</v>
      </c>
      <c r="D59" s="89" t="s">
        <v>2273</v>
      </c>
      <c r="E59" s="145">
        <v>10000</v>
      </c>
      <c r="F59" s="145">
        <v>1</v>
      </c>
      <c r="G59" s="140">
        <v>1000.0000000000008</v>
      </c>
      <c r="H59" s="140">
        <f t="shared" si="0"/>
        <v>0.10000000000000007</v>
      </c>
      <c r="I59" s="145">
        <v>1</v>
      </c>
      <c r="J59" s="140">
        <f t="shared" si="1"/>
        <v>1000.0000000000008</v>
      </c>
      <c r="K59" s="145"/>
    </row>
    <row r="60" spans="1:11" ht="19.5" customHeight="1">
      <c r="A60" s="487"/>
      <c r="B60" s="87">
        <v>6058301</v>
      </c>
      <c r="C60" s="88" t="s">
        <v>2274</v>
      </c>
      <c r="D60" s="89" t="s">
        <v>2275</v>
      </c>
      <c r="E60" s="145">
        <v>10000</v>
      </c>
      <c r="F60" s="145">
        <v>1</v>
      </c>
      <c r="G60" s="140">
        <v>1000.0000000000008</v>
      </c>
      <c r="H60" s="140">
        <f t="shared" si="0"/>
        <v>0.10000000000000007</v>
      </c>
      <c r="I60" s="145">
        <v>1</v>
      </c>
      <c r="J60" s="140">
        <f t="shared" si="1"/>
        <v>1000.0000000000008</v>
      </c>
      <c r="K60" s="145"/>
    </row>
    <row r="61" spans="1:11" ht="19.5" customHeight="1">
      <c r="A61" s="487"/>
      <c r="B61" s="87">
        <v>60590</v>
      </c>
      <c r="C61" s="88" t="s">
        <v>2276</v>
      </c>
      <c r="D61" s="89" t="s">
        <v>2277</v>
      </c>
      <c r="E61" s="145">
        <v>10000</v>
      </c>
      <c r="F61" s="145">
        <v>1</v>
      </c>
      <c r="G61" s="140">
        <v>1519.9999999999993</v>
      </c>
      <c r="H61" s="140">
        <f t="shared" si="0"/>
        <v>0.15199999999999994</v>
      </c>
      <c r="I61" s="145">
        <v>1</v>
      </c>
      <c r="J61" s="140">
        <f t="shared" si="1"/>
        <v>1519.9999999999993</v>
      </c>
      <c r="K61" s="145"/>
    </row>
    <row r="62" spans="1:11" ht="19.5" customHeight="1">
      <c r="A62" s="487"/>
      <c r="B62" s="87">
        <v>60601</v>
      </c>
      <c r="C62" s="88" t="s">
        <v>2278</v>
      </c>
      <c r="D62" s="89" t="s">
        <v>2279</v>
      </c>
      <c r="E62" s="145">
        <v>10000</v>
      </c>
      <c r="F62" s="145">
        <v>1</v>
      </c>
      <c r="G62" s="140">
        <v>1519.9999999999993</v>
      </c>
      <c r="H62" s="140">
        <f t="shared" si="0"/>
        <v>0.15199999999999994</v>
      </c>
      <c r="I62" s="145">
        <v>1</v>
      </c>
      <c r="J62" s="140">
        <f t="shared" si="1"/>
        <v>1519.9999999999993</v>
      </c>
      <c r="K62" s="145"/>
    </row>
    <row r="63" spans="1:11" ht="19.5" customHeight="1">
      <c r="A63" s="488"/>
      <c r="B63" s="87">
        <v>6061250</v>
      </c>
      <c r="C63" s="88" t="s">
        <v>2280</v>
      </c>
      <c r="D63" s="89" t="s">
        <v>2281</v>
      </c>
      <c r="E63" s="145">
        <v>5000</v>
      </c>
      <c r="F63" s="145">
        <v>1</v>
      </c>
      <c r="G63" s="140">
        <v>799.9999999999992</v>
      </c>
      <c r="H63" s="140">
        <f t="shared" si="0"/>
        <v>0.15999999999999984</v>
      </c>
      <c r="I63" s="145">
        <v>1</v>
      </c>
      <c r="J63" s="140">
        <f t="shared" si="1"/>
        <v>799.9999999999992</v>
      </c>
      <c r="K63" s="145"/>
    </row>
    <row r="64" spans="1:11" ht="19.5" customHeight="1">
      <c r="A64" s="486" t="s">
        <v>4256</v>
      </c>
      <c r="B64" s="87">
        <v>606210</v>
      </c>
      <c r="C64" s="88" t="s">
        <v>2282</v>
      </c>
      <c r="D64" s="89" t="s">
        <v>2283</v>
      </c>
      <c r="E64" s="145">
        <v>9600</v>
      </c>
      <c r="F64" s="145">
        <v>1</v>
      </c>
      <c r="G64" s="140">
        <v>2480.0000000000041</v>
      </c>
      <c r="H64" s="140">
        <f t="shared" si="0"/>
        <v>0.25833333333333375</v>
      </c>
      <c r="I64" s="145">
        <v>1</v>
      </c>
      <c r="J64" s="140">
        <f t="shared" si="1"/>
        <v>2480.0000000000041</v>
      </c>
      <c r="K64" s="145"/>
    </row>
    <row r="65" spans="1:11" ht="19.5" customHeight="1">
      <c r="A65" s="487"/>
      <c r="B65" s="87">
        <v>606311</v>
      </c>
      <c r="C65" s="88" t="s">
        <v>2284</v>
      </c>
      <c r="D65" s="89" t="s">
        <v>2285</v>
      </c>
      <c r="E65" s="145">
        <v>9600</v>
      </c>
      <c r="F65" s="145">
        <v>1</v>
      </c>
      <c r="G65" s="140">
        <v>2480.0000000000041</v>
      </c>
      <c r="H65" s="140">
        <f t="shared" si="0"/>
        <v>0.25833333333333375</v>
      </c>
      <c r="I65" s="145">
        <v>1</v>
      </c>
      <c r="J65" s="140">
        <f t="shared" si="1"/>
        <v>2480.0000000000041</v>
      </c>
      <c r="K65" s="145"/>
    </row>
    <row r="66" spans="1:11" ht="19.5" customHeight="1">
      <c r="A66" s="487"/>
      <c r="B66" s="87">
        <v>6064200</v>
      </c>
      <c r="C66" s="88" t="s">
        <v>2286</v>
      </c>
      <c r="D66" s="89" t="s">
        <v>2287</v>
      </c>
      <c r="E66" s="145">
        <v>9600</v>
      </c>
      <c r="F66" s="145">
        <v>1</v>
      </c>
      <c r="G66" s="140">
        <v>2599.9999999999923</v>
      </c>
      <c r="H66" s="140">
        <f t="shared" si="0"/>
        <v>0.27083333333333254</v>
      </c>
      <c r="I66" s="145">
        <v>1</v>
      </c>
      <c r="J66" s="140">
        <f t="shared" si="1"/>
        <v>2599.9999999999923</v>
      </c>
      <c r="K66" s="145"/>
    </row>
    <row r="67" spans="1:11" ht="19.5" customHeight="1">
      <c r="A67" s="487"/>
      <c r="B67" s="87">
        <v>6065300</v>
      </c>
      <c r="C67" s="88" t="s">
        <v>2288</v>
      </c>
      <c r="D67" s="89" t="s">
        <v>2289</v>
      </c>
      <c r="E67" s="145">
        <v>9600</v>
      </c>
      <c r="F67" s="145">
        <v>1</v>
      </c>
      <c r="G67" s="140">
        <v>2599.9999999999923</v>
      </c>
      <c r="H67" s="140">
        <f t="shared" si="0"/>
        <v>0.27083333333333254</v>
      </c>
      <c r="I67" s="145">
        <v>1</v>
      </c>
      <c r="J67" s="140">
        <f t="shared" si="1"/>
        <v>2599.9999999999923</v>
      </c>
      <c r="K67" s="145"/>
    </row>
    <row r="68" spans="1:11" ht="19.5" customHeight="1">
      <c r="A68" s="487"/>
      <c r="B68" s="87">
        <v>60660</v>
      </c>
      <c r="C68" s="88" t="s">
        <v>2290</v>
      </c>
      <c r="D68" s="89" t="s">
        <v>2291</v>
      </c>
      <c r="E68" s="145">
        <v>7680</v>
      </c>
      <c r="F68" s="145">
        <v>1</v>
      </c>
      <c r="G68" s="140">
        <v>2399.9999999999941</v>
      </c>
      <c r="H68" s="140">
        <f t="shared" ref="H68:H131" si="2">G68/E68</f>
        <v>0.31249999999999922</v>
      </c>
      <c r="I68" s="145">
        <v>1</v>
      </c>
      <c r="J68" s="140">
        <f t="shared" ref="J68:J131" si="3">F68*G68*I68</f>
        <v>2399.9999999999941</v>
      </c>
      <c r="K68" s="145"/>
    </row>
    <row r="69" spans="1:11" ht="19.5" customHeight="1">
      <c r="A69" s="488"/>
      <c r="B69" s="87">
        <v>6067250</v>
      </c>
      <c r="C69" s="88" t="s">
        <v>2292</v>
      </c>
      <c r="D69" s="89" t="s">
        <v>2293</v>
      </c>
      <c r="E69" s="145">
        <v>7680</v>
      </c>
      <c r="F69" s="145">
        <v>1</v>
      </c>
      <c r="G69" s="140">
        <v>2399.9999999999941</v>
      </c>
      <c r="H69" s="140">
        <f t="shared" si="2"/>
        <v>0.31249999999999922</v>
      </c>
      <c r="I69" s="145">
        <v>1</v>
      </c>
      <c r="J69" s="140">
        <f t="shared" si="3"/>
        <v>2399.9999999999941</v>
      </c>
      <c r="K69" s="145"/>
    </row>
    <row r="70" spans="1:11" ht="19.5" customHeight="1">
      <c r="A70" s="486" t="s">
        <v>4257</v>
      </c>
      <c r="B70" s="87">
        <v>606810</v>
      </c>
      <c r="C70" s="88" t="s">
        <v>2294</v>
      </c>
      <c r="D70" s="89" t="s">
        <v>2295</v>
      </c>
      <c r="E70" s="145">
        <v>4800</v>
      </c>
      <c r="F70" s="145">
        <v>1</v>
      </c>
      <c r="G70" s="140">
        <v>1519.9999999999993</v>
      </c>
      <c r="H70" s="140">
        <f t="shared" si="2"/>
        <v>0.31666666666666654</v>
      </c>
      <c r="I70" s="145">
        <v>1</v>
      </c>
      <c r="J70" s="140">
        <f t="shared" si="3"/>
        <v>1519.9999999999993</v>
      </c>
      <c r="K70" s="145"/>
    </row>
    <row r="71" spans="1:11" ht="19.5" customHeight="1">
      <c r="A71" s="487"/>
      <c r="B71" s="87">
        <v>606911</v>
      </c>
      <c r="C71" s="88" t="s">
        <v>2296</v>
      </c>
      <c r="D71" s="89" t="s">
        <v>2297</v>
      </c>
      <c r="E71" s="145">
        <v>4800</v>
      </c>
      <c r="F71" s="145">
        <v>1</v>
      </c>
      <c r="G71" s="140">
        <v>1519.9999999999993</v>
      </c>
      <c r="H71" s="140">
        <f t="shared" si="2"/>
        <v>0.31666666666666654</v>
      </c>
      <c r="I71" s="145">
        <v>1</v>
      </c>
      <c r="J71" s="140">
        <f t="shared" si="3"/>
        <v>1519.9999999999993</v>
      </c>
      <c r="K71" s="145"/>
    </row>
    <row r="72" spans="1:11" ht="19.5" customHeight="1">
      <c r="A72" s="487"/>
      <c r="B72" s="87">
        <v>6070200</v>
      </c>
      <c r="C72" s="88" t="s">
        <v>2298</v>
      </c>
      <c r="D72" s="89" t="s">
        <v>2299</v>
      </c>
      <c r="E72" s="145">
        <v>4800</v>
      </c>
      <c r="F72" s="145">
        <v>1</v>
      </c>
      <c r="G72" s="140">
        <v>1600.0000000000002</v>
      </c>
      <c r="H72" s="140">
        <f t="shared" si="2"/>
        <v>0.33333333333333337</v>
      </c>
      <c r="I72" s="145">
        <v>1</v>
      </c>
      <c r="J72" s="140">
        <f t="shared" si="3"/>
        <v>1600.0000000000002</v>
      </c>
      <c r="K72" s="145"/>
    </row>
    <row r="73" spans="1:11" ht="19.5" customHeight="1">
      <c r="A73" s="487"/>
      <c r="B73" s="87">
        <v>6071201</v>
      </c>
      <c r="C73" s="88" t="s">
        <v>2300</v>
      </c>
      <c r="D73" s="89" t="s">
        <v>2301</v>
      </c>
      <c r="E73" s="145">
        <v>4800</v>
      </c>
      <c r="F73" s="145">
        <v>1</v>
      </c>
      <c r="G73" s="140">
        <v>1600.0000000000002</v>
      </c>
      <c r="H73" s="140">
        <f t="shared" si="2"/>
        <v>0.33333333333333337</v>
      </c>
      <c r="I73" s="145">
        <v>1</v>
      </c>
      <c r="J73" s="140">
        <f t="shared" si="3"/>
        <v>1600.0000000000002</v>
      </c>
      <c r="K73" s="145"/>
    </row>
    <row r="74" spans="1:11" ht="19.5" customHeight="1">
      <c r="A74" s="487"/>
      <c r="B74" s="87">
        <v>6072301</v>
      </c>
      <c r="C74" s="88" t="s">
        <v>2302</v>
      </c>
      <c r="D74" s="89" t="s">
        <v>2303</v>
      </c>
      <c r="E74" s="145">
        <v>4800</v>
      </c>
      <c r="F74" s="145">
        <v>1</v>
      </c>
      <c r="G74" s="140">
        <v>1600.0000000000002</v>
      </c>
      <c r="H74" s="140">
        <f t="shared" si="2"/>
        <v>0.33333333333333337</v>
      </c>
      <c r="I74" s="145">
        <v>1</v>
      </c>
      <c r="J74" s="140">
        <f t="shared" si="3"/>
        <v>1600.0000000000002</v>
      </c>
      <c r="K74" s="145"/>
    </row>
    <row r="75" spans="1:11" ht="19.5" customHeight="1">
      <c r="A75" s="487"/>
      <c r="B75" s="87">
        <v>60730</v>
      </c>
      <c r="C75" s="88" t="s">
        <v>2304</v>
      </c>
      <c r="D75" s="89" t="s">
        <v>2305</v>
      </c>
      <c r="E75" s="145">
        <v>2880</v>
      </c>
      <c r="F75" s="145">
        <v>1</v>
      </c>
      <c r="G75" s="140">
        <v>1119.9999999999995</v>
      </c>
      <c r="H75" s="140">
        <f t="shared" si="2"/>
        <v>0.38888888888888873</v>
      </c>
      <c r="I75" s="145">
        <v>1</v>
      </c>
      <c r="J75" s="140">
        <f t="shared" si="3"/>
        <v>1119.9999999999995</v>
      </c>
      <c r="K75" s="145"/>
    </row>
    <row r="76" spans="1:11" ht="19.5" customHeight="1">
      <c r="A76" s="487"/>
      <c r="B76" s="87">
        <v>60741</v>
      </c>
      <c r="C76" s="88" t="s">
        <v>2306</v>
      </c>
      <c r="D76" s="89" t="s">
        <v>2307</v>
      </c>
      <c r="E76" s="145">
        <v>2880</v>
      </c>
      <c r="F76" s="145">
        <v>1</v>
      </c>
      <c r="G76" s="140">
        <v>1119.9999999999995</v>
      </c>
      <c r="H76" s="140">
        <f t="shared" si="2"/>
        <v>0.38888888888888873</v>
      </c>
      <c r="I76" s="145">
        <v>1</v>
      </c>
      <c r="J76" s="140">
        <f t="shared" si="3"/>
        <v>1119.9999999999995</v>
      </c>
      <c r="K76" s="145"/>
    </row>
    <row r="77" spans="1:11" ht="19.5" customHeight="1">
      <c r="A77" s="488"/>
      <c r="B77" s="87">
        <v>6075250</v>
      </c>
      <c r="C77" s="88" t="s">
        <v>2308</v>
      </c>
      <c r="D77" s="89" t="s">
        <v>2309</v>
      </c>
      <c r="E77" s="145">
        <v>2880</v>
      </c>
      <c r="F77" s="145">
        <v>1</v>
      </c>
      <c r="G77" s="140">
        <v>1119.9999999999995</v>
      </c>
      <c r="H77" s="140">
        <f t="shared" si="2"/>
        <v>0.38888888888888873</v>
      </c>
      <c r="I77" s="145">
        <v>1</v>
      </c>
      <c r="J77" s="140">
        <f t="shared" si="3"/>
        <v>1119.9999999999995</v>
      </c>
      <c r="K77" s="145"/>
    </row>
    <row r="78" spans="1:11" ht="19.5" customHeight="1">
      <c r="A78" s="486" t="s">
        <v>4258</v>
      </c>
      <c r="B78" s="87" t="s">
        <v>2310</v>
      </c>
      <c r="C78" s="88" t="s">
        <v>2311</v>
      </c>
      <c r="D78" s="89" t="s">
        <v>2312</v>
      </c>
      <c r="E78" s="145">
        <v>50</v>
      </c>
      <c r="F78" s="145">
        <v>1</v>
      </c>
      <c r="G78" s="140">
        <v>1000.0000000000008</v>
      </c>
      <c r="H78" s="140">
        <f t="shared" si="2"/>
        <v>20.000000000000014</v>
      </c>
      <c r="I78" s="145">
        <v>1</v>
      </c>
      <c r="J78" s="140">
        <f t="shared" si="3"/>
        <v>1000.0000000000008</v>
      </c>
      <c r="K78" s="145"/>
    </row>
    <row r="79" spans="1:11" ht="19.5" customHeight="1">
      <c r="A79" s="487"/>
      <c r="B79" s="87" t="s">
        <v>2313</v>
      </c>
      <c r="C79" s="88" t="s">
        <v>2314</v>
      </c>
      <c r="D79" s="89" t="s">
        <v>2315</v>
      </c>
      <c r="E79" s="145">
        <v>50</v>
      </c>
      <c r="F79" s="145">
        <v>1</v>
      </c>
      <c r="G79" s="140">
        <v>1000.0000000000008</v>
      </c>
      <c r="H79" s="140">
        <f t="shared" si="2"/>
        <v>20.000000000000014</v>
      </c>
      <c r="I79" s="145">
        <v>1</v>
      </c>
      <c r="J79" s="140">
        <f t="shared" si="3"/>
        <v>1000.0000000000008</v>
      </c>
      <c r="K79" s="145"/>
    </row>
    <row r="80" spans="1:11" ht="19.5" customHeight="1">
      <c r="A80" s="487"/>
      <c r="B80" s="87" t="s">
        <v>2316</v>
      </c>
      <c r="C80" s="88" t="s">
        <v>2317</v>
      </c>
      <c r="D80" s="89" t="s">
        <v>2318</v>
      </c>
      <c r="E80" s="145">
        <v>50</v>
      </c>
      <c r="F80" s="145">
        <v>1</v>
      </c>
      <c r="G80" s="140">
        <v>1000.0000000000008</v>
      </c>
      <c r="H80" s="140">
        <f t="shared" si="2"/>
        <v>20.000000000000014</v>
      </c>
      <c r="I80" s="145">
        <v>1</v>
      </c>
      <c r="J80" s="140">
        <f t="shared" si="3"/>
        <v>1000.0000000000008</v>
      </c>
      <c r="K80" s="145"/>
    </row>
    <row r="81" spans="1:11" ht="19.5" customHeight="1">
      <c r="A81" s="487"/>
      <c r="B81" s="87" t="s">
        <v>2319</v>
      </c>
      <c r="C81" s="88" t="s">
        <v>2320</v>
      </c>
      <c r="D81" s="89" t="s">
        <v>2321</v>
      </c>
      <c r="E81" s="145">
        <v>50</v>
      </c>
      <c r="F81" s="145">
        <v>1</v>
      </c>
      <c r="G81" s="140">
        <v>1000.0000000000008</v>
      </c>
      <c r="H81" s="140">
        <f t="shared" si="2"/>
        <v>20.000000000000014</v>
      </c>
      <c r="I81" s="145">
        <v>1</v>
      </c>
      <c r="J81" s="140">
        <f t="shared" si="3"/>
        <v>1000.0000000000008</v>
      </c>
      <c r="K81" s="145"/>
    </row>
    <row r="82" spans="1:11" ht="19.5" customHeight="1">
      <c r="A82" s="487"/>
      <c r="B82" s="87" t="s">
        <v>2322</v>
      </c>
      <c r="C82" s="88" t="s">
        <v>2323</v>
      </c>
      <c r="D82" s="89" t="s">
        <v>2324</v>
      </c>
      <c r="E82" s="145">
        <v>30</v>
      </c>
      <c r="F82" s="145">
        <v>1</v>
      </c>
      <c r="G82" s="140">
        <v>700.00000000000023</v>
      </c>
      <c r="H82" s="140">
        <f t="shared" si="2"/>
        <v>23.333333333333339</v>
      </c>
      <c r="I82" s="145">
        <v>1</v>
      </c>
      <c r="J82" s="140">
        <f t="shared" si="3"/>
        <v>700.00000000000023</v>
      </c>
      <c r="K82" s="145"/>
    </row>
    <row r="83" spans="1:11" ht="19.5" customHeight="1">
      <c r="A83" s="488"/>
      <c r="B83" s="87" t="s">
        <v>2325</v>
      </c>
      <c r="C83" s="88" t="s">
        <v>2326</v>
      </c>
      <c r="D83" s="89" t="s">
        <v>2327</v>
      </c>
      <c r="E83" s="145">
        <v>30</v>
      </c>
      <c r="F83" s="145">
        <v>1</v>
      </c>
      <c r="G83" s="140">
        <v>700.00000000000023</v>
      </c>
      <c r="H83" s="140">
        <f t="shared" si="2"/>
        <v>23.333333333333339</v>
      </c>
      <c r="I83" s="145">
        <v>1</v>
      </c>
      <c r="J83" s="140">
        <f t="shared" si="3"/>
        <v>700.00000000000023</v>
      </c>
      <c r="K83" s="145"/>
    </row>
    <row r="84" spans="1:11" ht="19.5" customHeight="1">
      <c r="A84" s="486" t="s">
        <v>4259</v>
      </c>
      <c r="B84" s="87">
        <v>608210</v>
      </c>
      <c r="C84" s="88" t="s">
        <v>2328</v>
      </c>
      <c r="D84" s="89" t="s">
        <v>2329</v>
      </c>
      <c r="E84" s="145">
        <v>4800</v>
      </c>
      <c r="F84" s="145">
        <v>1</v>
      </c>
      <c r="G84" s="140">
        <v>2140.0000000000023</v>
      </c>
      <c r="H84" s="140">
        <f t="shared" si="2"/>
        <v>0.4458333333333338</v>
      </c>
      <c r="I84" s="145">
        <v>1</v>
      </c>
      <c r="J84" s="140">
        <f t="shared" si="3"/>
        <v>2140.0000000000023</v>
      </c>
      <c r="K84" s="145"/>
    </row>
    <row r="85" spans="1:11" ht="19.5" customHeight="1">
      <c r="A85" s="487"/>
      <c r="B85" s="87">
        <v>608311</v>
      </c>
      <c r="C85" s="88" t="s">
        <v>2330</v>
      </c>
      <c r="D85" s="89" t="s">
        <v>2331</v>
      </c>
      <c r="E85" s="145">
        <v>4800</v>
      </c>
      <c r="F85" s="145">
        <v>1</v>
      </c>
      <c r="G85" s="140">
        <v>2160</v>
      </c>
      <c r="H85" s="140">
        <f t="shared" si="2"/>
        <v>0.45</v>
      </c>
      <c r="I85" s="145">
        <v>1</v>
      </c>
      <c r="J85" s="140">
        <f t="shared" si="3"/>
        <v>2160</v>
      </c>
      <c r="K85" s="145"/>
    </row>
    <row r="86" spans="1:11" ht="19.5" customHeight="1">
      <c r="A86" s="487"/>
      <c r="B86" s="87">
        <v>6084200</v>
      </c>
      <c r="C86" s="88" t="s">
        <v>2332</v>
      </c>
      <c r="D86" s="89" t="s">
        <v>2333</v>
      </c>
      <c r="E86" s="145">
        <v>4800</v>
      </c>
      <c r="F86" s="145">
        <v>1</v>
      </c>
      <c r="G86" s="140">
        <v>2271.9999999999959</v>
      </c>
      <c r="H86" s="140">
        <f t="shared" si="2"/>
        <v>0.4733333333333325</v>
      </c>
      <c r="I86" s="145">
        <v>1</v>
      </c>
      <c r="J86" s="140">
        <f t="shared" si="3"/>
        <v>2271.9999999999959</v>
      </c>
      <c r="K86" s="145"/>
    </row>
    <row r="87" spans="1:11" ht="19.5" customHeight="1">
      <c r="A87" s="487"/>
      <c r="B87" s="87">
        <v>6085300</v>
      </c>
      <c r="C87" s="88" t="s">
        <v>2334</v>
      </c>
      <c r="D87" s="89" t="s">
        <v>2335</v>
      </c>
      <c r="E87" s="145">
        <v>4800</v>
      </c>
      <c r="F87" s="145">
        <v>1</v>
      </c>
      <c r="G87" s="140">
        <v>2271.9999999999959</v>
      </c>
      <c r="H87" s="140">
        <f t="shared" si="2"/>
        <v>0.4733333333333325</v>
      </c>
      <c r="I87" s="145">
        <v>1</v>
      </c>
      <c r="J87" s="140">
        <f t="shared" si="3"/>
        <v>2271.9999999999959</v>
      </c>
      <c r="K87" s="145"/>
    </row>
    <row r="88" spans="1:11" ht="19.5" customHeight="1">
      <c r="A88" s="487"/>
      <c r="B88" s="87">
        <v>60860</v>
      </c>
      <c r="C88" s="88" t="s">
        <v>2336</v>
      </c>
      <c r="D88" s="89" t="s">
        <v>2337</v>
      </c>
      <c r="E88" s="145">
        <v>2880</v>
      </c>
      <c r="F88" s="145">
        <v>1</v>
      </c>
      <c r="G88" s="140">
        <v>1620</v>
      </c>
      <c r="H88" s="140">
        <f t="shared" si="2"/>
        <v>0.5625</v>
      </c>
      <c r="I88" s="145">
        <v>1</v>
      </c>
      <c r="J88" s="140">
        <f t="shared" si="3"/>
        <v>1620</v>
      </c>
      <c r="K88" s="145"/>
    </row>
    <row r="89" spans="1:11" ht="19.5" customHeight="1">
      <c r="A89" s="488"/>
      <c r="B89" s="87">
        <v>6087250</v>
      </c>
      <c r="C89" s="88" t="s">
        <v>2338</v>
      </c>
      <c r="D89" s="89" t="s">
        <v>2339</v>
      </c>
      <c r="E89" s="145">
        <v>2880</v>
      </c>
      <c r="F89" s="145">
        <v>1</v>
      </c>
      <c r="G89" s="140">
        <v>2399.9999999999941</v>
      </c>
      <c r="H89" s="140">
        <f t="shared" si="2"/>
        <v>0.83333333333333126</v>
      </c>
      <c r="I89" s="145">
        <v>1</v>
      </c>
      <c r="J89" s="140">
        <f t="shared" si="3"/>
        <v>2399.9999999999941</v>
      </c>
      <c r="K89" s="145"/>
    </row>
    <row r="90" spans="1:11" ht="19.5" customHeight="1">
      <c r="A90" s="486" t="s">
        <v>4260</v>
      </c>
      <c r="B90" s="87">
        <v>608810</v>
      </c>
      <c r="C90" s="88" t="s">
        <v>2340</v>
      </c>
      <c r="D90" s="89" t="s">
        <v>2341</v>
      </c>
      <c r="E90" s="145">
        <v>9600</v>
      </c>
      <c r="F90" s="145">
        <v>1</v>
      </c>
      <c r="G90" s="140">
        <v>3463.9999999999923</v>
      </c>
      <c r="H90" s="140">
        <f t="shared" si="2"/>
        <v>0.36083333333333251</v>
      </c>
      <c r="I90" s="145">
        <v>1</v>
      </c>
      <c r="J90" s="140">
        <f t="shared" si="3"/>
        <v>3463.9999999999923</v>
      </c>
      <c r="K90" s="145"/>
    </row>
    <row r="91" spans="1:11" ht="19.5" customHeight="1">
      <c r="A91" s="487"/>
      <c r="B91" s="87">
        <v>608911</v>
      </c>
      <c r="C91" s="88" t="s">
        <v>2342</v>
      </c>
      <c r="D91" s="89" t="s">
        <v>2343</v>
      </c>
      <c r="E91" s="145">
        <v>9600</v>
      </c>
      <c r="F91" s="145">
        <v>1</v>
      </c>
      <c r="G91" s="140">
        <v>3499.9999999999923</v>
      </c>
      <c r="H91" s="140">
        <f t="shared" si="2"/>
        <v>0.36458333333333254</v>
      </c>
      <c r="I91" s="145">
        <v>1</v>
      </c>
      <c r="J91" s="140">
        <f t="shared" si="3"/>
        <v>3499.9999999999923</v>
      </c>
      <c r="K91" s="145"/>
    </row>
    <row r="92" spans="1:11" ht="19.5" customHeight="1">
      <c r="A92" s="487"/>
      <c r="B92" s="87">
        <v>6090200</v>
      </c>
      <c r="C92" s="88" t="s">
        <v>2344</v>
      </c>
      <c r="D92" s="89" t="s">
        <v>2345</v>
      </c>
      <c r="E92" s="145">
        <v>9600</v>
      </c>
      <c r="F92" s="145">
        <v>1</v>
      </c>
      <c r="G92" s="140">
        <v>3799.9999999999982</v>
      </c>
      <c r="H92" s="140">
        <f t="shared" si="2"/>
        <v>0.39583333333333315</v>
      </c>
      <c r="I92" s="145">
        <v>1</v>
      </c>
      <c r="J92" s="140">
        <f t="shared" si="3"/>
        <v>3799.9999999999982</v>
      </c>
      <c r="K92" s="145"/>
    </row>
    <row r="93" spans="1:11" ht="19.5" customHeight="1">
      <c r="A93" s="487"/>
      <c r="B93" s="87">
        <v>6091300</v>
      </c>
      <c r="C93" s="88" t="s">
        <v>2346</v>
      </c>
      <c r="D93" s="89" t="s">
        <v>2347</v>
      </c>
      <c r="E93" s="145">
        <v>9600</v>
      </c>
      <c r="F93" s="145">
        <v>1</v>
      </c>
      <c r="G93" s="140">
        <v>3799.9999999999982</v>
      </c>
      <c r="H93" s="140">
        <f t="shared" si="2"/>
        <v>0.39583333333333315</v>
      </c>
      <c r="I93" s="145">
        <v>1</v>
      </c>
      <c r="J93" s="140">
        <f t="shared" si="3"/>
        <v>3799.9999999999982</v>
      </c>
      <c r="K93" s="145"/>
    </row>
    <row r="94" spans="1:11" ht="19.5" customHeight="1">
      <c r="A94" s="487"/>
      <c r="B94" s="87">
        <v>60920</v>
      </c>
      <c r="C94" s="88" t="s">
        <v>2348</v>
      </c>
      <c r="D94" s="89" t="s">
        <v>2349</v>
      </c>
      <c r="E94" s="145">
        <v>7680</v>
      </c>
      <c r="F94" s="145">
        <v>1</v>
      </c>
      <c r="G94" s="140">
        <v>3600</v>
      </c>
      <c r="H94" s="140">
        <f t="shared" si="2"/>
        <v>0.46875</v>
      </c>
      <c r="I94" s="145">
        <v>1</v>
      </c>
      <c r="J94" s="140">
        <f t="shared" si="3"/>
        <v>3600</v>
      </c>
      <c r="K94" s="145"/>
    </row>
    <row r="95" spans="1:11" ht="19.5" customHeight="1">
      <c r="A95" s="488"/>
      <c r="B95" s="87">
        <v>6093250</v>
      </c>
      <c r="C95" s="88" t="s">
        <v>2350</v>
      </c>
      <c r="D95" s="89" t="s">
        <v>2351</v>
      </c>
      <c r="E95" s="145">
        <v>7680</v>
      </c>
      <c r="F95" s="145">
        <v>1</v>
      </c>
      <c r="G95" s="140">
        <v>3600</v>
      </c>
      <c r="H95" s="140">
        <f t="shared" si="2"/>
        <v>0.46875</v>
      </c>
      <c r="I95" s="145">
        <v>1</v>
      </c>
      <c r="J95" s="140">
        <f t="shared" si="3"/>
        <v>3600</v>
      </c>
      <c r="K95" s="145"/>
    </row>
    <row r="96" spans="1:11" ht="19.5" customHeight="1">
      <c r="A96" s="486" t="s">
        <v>4261</v>
      </c>
      <c r="B96" s="87">
        <v>609410</v>
      </c>
      <c r="C96" s="88" t="s">
        <v>2352</v>
      </c>
      <c r="D96" s="89" t="s">
        <v>2353</v>
      </c>
      <c r="E96" s="145">
        <v>10000</v>
      </c>
      <c r="F96" s="145">
        <v>1</v>
      </c>
      <c r="G96" s="140">
        <v>3477.0000000000059</v>
      </c>
      <c r="H96" s="140">
        <f t="shared" si="2"/>
        <v>0.34770000000000056</v>
      </c>
      <c r="I96" s="145">
        <v>1</v>
      </c>
      <c r="J96" s="140">
        <f t="shared" si="3"/>
        <v>3477.0000000000059</v>
      </c>
      <c r="K96" s="145"/>
    </row>
    <row r="97" spans="1:11" ht="19.5" customHeight="1">
      <c r="A97" s="487"/>
      <c r="B97" s="87">
        <v>609511</v>
      </c>
      <c r="C97" s="88" t="s">
        <v>2354</v>
      </c>
      <c r="D97" s="89" t="s">
        <v>2355</v>
      </c>
      <c r="E97" s="145">
        <v>10000</v>
      </c>
      <c r="F97" s="145">
        <v>1</v>
      </c>
      <c r="G97" s="140">
        <v>3495.9999999999959</v>
      </c>
      <c r="H97" s="140">
        <f t="shared" si="2"/>
        <v>0.34959999999999958</v>
      </c>
      <c r="I97" s="145">
        <v>1</v>
      </c>
      <c r="J97" s="140">
        <f t="shared" si="3"/>
        <v>3495.9999999999959</v>
      </c>
      <c r="K97" s="145"/>
    </row>
    <row r="98" spans="1:11" ht="19.5" customHeight="1">
      <c r="A98" s="487"/>
      <c r="B98" s="87">
        <v>609645962</v>
      </c>
      <c r="C98" s="88" t="s">
        <v>2356</v>
      </c>
      <c r="D98" s="89" t="s">
        <v>2357</v>
      </c>
      <c r="E98" s="145">
        <v>10000</v>
      </c>
      <c r="F98" s="145">
        <v>1</v>
      </c>
      <c r="G98" s="140">
        <v>3220.0000000000023</v>
      </c>
      <c r="H98" s="140">
        <f t="shared" si="2"/>
        <v>0.32200000000000023</v>
      </c>
      <c r="I98" s="145">
        <v>1</v>
      </c>
      <c r="J98" s="140">
        <f t="shared" si="3"/>
        <v>3220.0000000000023</v>
      </c>
      <c r="K98" s="145"/>
    </row>
    <row r="99" spans="1:11" ht="19.5" customHeight="1">
      <c r="A99" s="487"/>
      <c r="B99" s="87">
        <v>609720</v>
      </c>
      <c r="C99" s="88" t="s">
        <v>2358</v>
      </c>
      <c r="D99" s="89" t="s">
        <v>2359</v>
      </c>
      <c r="E99" s="145">
        <v>10000</v>
      </c>
      <c r="F99" s="145">
        <v>1</v>
      </c>
      <c r="G99" s="140">
        <v>3739.1999999999939</v>
      </c>
      <c r="H99" s="140">
        <f t="shared" si="2"/>
        <v>0.37391999999999936</v>
      </c>
      <c r="I99" s="145">
        <v>1</v>
      </c>
      <c r="J99" s="140">
        <f t="shared" si="3"/>
        <v>3739.1999999999939</v>
      </c>
      <c r="K99" s="145"/>
    </row>
    <row r="100" spans="1:11" ht="19.5" customHeight="1">
      <c r="A100" s="487"/>
      <c r="B100" s="87">
        <v>609850</v>
      </c>
      <c r="C100" s="88" t="s">
        <v>2360</v>
      </c>
      <c r="D100" s="89" t="s">
        <v>2361</v>
      </c>
      <c r="E100" s="145">
        <v>10000</v>
      </c>
      <c r="F100" s="145">
        <v>1</v>
      </c>
      <c r="G100" s="140">
        <v>3739.1999999999939</v>
      </c>
      <c r="H100" s="140">
        <f t="shared" si="2"/>
        <v>0.37391999999999936</v>
      </c>
      <c r="I100" s="145">
        <v>1</v>
      </c>
      <c r="J100" s="140">
        <f t="shared" si="3"/>
        <v>3739.1999999999939</v>
      </c>
      <c r="K100" s="145"/>
    </row>
    <row r="101" spans="1:11" ht="19.5" customHeight="1">
      <c r="A101" s="487"/>
      <c r="B101" s="87">
        <v>6099100</v>
      </c>
      <c r="C101" s="88" t="s">
        <v>2362</v>
      </c>
      <c r="D101" s="89" t="s">
        <v>2363</v>
      </c>
      <c r="E101" s="145">
        <v>10000</v>
      </c>
      <c r="F101" s="145">
        <v>1</v>
      </c>
      <c r="G101" s="140">
        <v>3739.1999999999939</v>
      </c>
      <c r="H101" s="140">
        <f t="shared" si="2"/>
        <v>0.37391999999999936</v>
      </c>
      <c r="I101" s="145">
        <v>1</v>
      </c>
      <c r="J101" s="140">
        <f t="shared" si="3"/>
        <v>3739.1999999999939</v>
      </c>
      <c r="K101" s="145"/>
    </row>
    <row r="102" spans="1:11" ht="19.5" customHeight="1">
      <c r="A102" s="487"/>
      <c r="B102" s="87">
        <v>6100200</v>
      </c>
      <c r="C102" s="88" t="s">
        <v>2364</v>
      </c>
      <c r="D102" s="89" t="s">
        <v>2365</v>
      </c>
      <c r="E102" s="145">
        <v>10000</v>
      </c>
      <c r="F102" s="145">
        <v>1</v>
      </c>
      <c r="G102" s="140">
        <v>3739.1999999999939</v>
      </c>
      <c r="H102" s="140">
        <f t="shared" si="2"/>
        <v>0.37391999999999936</v>
      </c>
      <c r="I102" s="145">
        <v>1</v>
      </c>
      <c r="J102" s="140">
        <f t="shared" si="3"/>
        <v>3739.1999999999939</v>
      </c>
      <c r="K102" s="145"/>
    </row>
    <row r="103" spans="1:11" ht="19.5" customHeight="1">
      <c r="A103" s="487"/>
      <c r="B103" s="87" t="s">
        <v>2366</v>
      </c>
      <c r="C103" s="88" t="s">
        <v>2367</v>
      </c>
      <c r="D103" s="89" t="s">
        <v>2368</v>
      </c>
      <c r="E103" s="145">
        <v>10000</v>
      </c>
      <c r="F103" s="145">
        <v>1</v>
      </c>
      <c r="G103" s="140">
        <v>3439.9999999999982</v>
      </c>
      <c r="H103" s="140">
        <f t="shared" si="2"/>
        <v>0.34399999999999981</v>
      </c>
      <c r="I103" s="145">
        <v>1</v>
      </c>
      <c r="J103" s="140">
        <f t="shared" si="3"/>
        <v>3439.9999999999982</v>
      </c>
      <c r="K103" s="145"/>
    </row>
    <row r="104" spans="1:11" ht="19.5" customHeight="1">
      <c r="A104" s="487"/>
      <c r="B104" s="87">
        <v>6102300</v>
      </c>
      <c r="C104" s="88" t="s">
        <v>2369</v>
      </c>
      <c r="D104" s="89" t="s">
        <v>2370</v>
      </c>
      <c r="E104" s="145">
        <v>10000</v>
      </c>
      <c r="F104" s="145">
        <v>1</v>
      </c>
      <c r="G104" s="140">
        <v>3739.1999999999939</v>
      </c>
      <c r="H104" s="140">
        <f t="shared" si="2"/>
        <v>0.37391999999999936</v>
      </c>
      <c r="I104" s="145">
        <v>1</v>
      </c>
      <c r="J104" s="140">
        <f t="shared" si="3"/>
        <v>3739.1999999999939</v>
      </c>
      <c r="K104" s="145"/>
    </row>
    <row r="105" spans="1:11" ht="19.5" customHeight="1">
      <c r="A105" s="487"/>
      <c r="B105" s="87">
        <v>61030</v>
      </c>
      <c r="C105" s="88" t="s">
        <v>2371</v>
      </c>
      <c r="D105" s="89" t="s">
        <v>2372</v>
      </c>
      <c r="E105" s="145">
        <v>10000</v>
      </c>
      <c r="F105" s="145">
        <v>1</v>
      </c>
      <c r="G105" s="140">
        <v>4898.1999999999962</v>
      </c>
      <c r="H105" s="140">
        <f t="shared" si="2"/>
        <v>0.48981999999999964</v>
      </c>
      <c r="I105" s="145">
        <v>1</v>
      </c>
      <c r="J105" s="140">
        <f t="shared" si="3"/>
        <v>4898.1999999999962</v>
      </c>
      <c r="K105" s="145"/>
    </row>
    <row r="106" spans="1:11" ht="19.5" customHeight="1">
      <c r="A106" s="487"/>
      <c r="B106" s="87">
        <v>6104250</v>
      </c>
      <c r="C106" s="88" t="s">
        <v>2373</v>
      </c>
      <c r="D106" s="89" t="s">
        <v>2374</v>
      </c>
      <c r="E106" s="145">
        <v>5000</v>
      </c>
      <c r="F106" s="145">
        <v>1</v>
      </c>
      <c r="G106" s="140">
        <v>2823.4000000000078</v>
      </c>
      <c r="H106" s="140">
        <f t="shared" si="2"/>
        <v>0.56468000000000151</v>
      </c>
      <c r="I106" s="145">
        <v>1</v>
      </c>
      <c r="J106" s="140">
        <f t="shared" si="3"/>
        <v>2823.4000000000078</v>
      </c>
      <c r="K106" s="145"/>
    </row>
    <row r="107" spans="1:11" ht="19.5" customHeight="1">
      <c r="A107" s="488"/>
      <c r="B107" s="87" t="s">
        <v>2375</v>
      </c>
      <c r="C107" s="88" t="s">
        <v>2376</v>
      </c>
      <c r="D107" s="89" t="s">
        <v>2377</v>
      </c>
      <c r="E107" s="145">
        <v>5000</v>
      </c>
      <c r="F107" s="145">
        <v>1</v>
      </c>
      <c r="G107" s="140">
        <v>2599.9999999999923</v>
      </c>
      <c r="H107" s="140">
        <f t="shared" si="2"/>
        <v>0.51999999999999846</v>
      </c>
      <c r="I107" s="145">
        <v>1</v>
      </c>
      <c r="J107" s="140">
        <f t="shared" si="3"/>
        <v>2599.9999999999923</v>
      </c>
      <c r="K107" s="145"/>
    </row>
    <row r="108" spans="1:11" ht="19.5" customHeight="1">
      <c r="A108" s="486" t="s">
        <v>4262</v>
      </c>
      <c r="B108" s="87">
        <v>610610</v>
      </c>
      <c r="C108" s="88" t="s">
        <v>2378</v>
      </c>
      <c r="D108" s="89" t="s">
        <v>2379</v>
      </c>
      <c r="E108" s="145">
        <v>4800</v>
      </c>
      <c r="F108" s="145">
        <v>1</v>
      </c>
      <c r="G108" s="140">
        <v>2649.6</v>
      </c>
      <c r="H108" s="140">
        <f t="shared" si="2"/>
        <v>0.55199999999999994</v>
      </c>
      <c r="I108" s="145">
        <v>1</v>
      </c>
      <c r="J108" s="140">
        <f t="shared" si="3"/>
        <v>2649.6</v>
      </c>
      <c r="K108" s="145"/>
    </row>
    <row r="109" spans="1:11" ht="19.5" customHeight="1">
      <c r="A109" s="487"/>
      <c r="B109" s="87">
        <v>610711</v>
      </c>
      <c r="C109" s="88" t="s">
        <v>2380</v>
      </c>
      <c r="D109" s="89" t="s">
        <v>2381</v>
      </c>
      <c r="E109" s="145">
        <v>4800</v>
      </c>
      <c r="F109" s="145">
        <v>1</v>
      </c>
      <c r="G109" s="140">
        <v>2649.6</v>
      </c>
      <c r="H109" s="140">
        <f t="shared" si="2"/>
        <v>0.55199999999999994</v>
      </c>
      <c r="I109" s="145">
        <v>1</v>
      </c>
      <c r="J109" s="140">
        <f t="shared" si="3"/>
        <v>2649.6</v>
      </c>
      <c r="K109" s="145"/>
    </row>
    <row r="110" spans="1:11" ht="19.5" customHeight="1">
      <c r="A110" s="487"/>
      <c r="B110" s="87" t="s">
        <v>2382</v>
      </c>
      <c r="C110" s="88" t="s">
        <v>2383</v>
      </c>
      <c r="D110" s="89" t="s">
        <v>2384</v>
      </c>
      <c r="E110" s="145">
        <v>4800</v>
      </c>
      <c r="F110" s="145">
        <v>1</v>
      </c>
      <c r="G110" s="140">
        <v>2379.6</v>
      </c>
      <c r="H110" s="140">
        <f t="shared" si="2"/>
        <v>0.49574999999999997</v>
      </c>
      <c r="I110" s="145">
        <v>1</v>
      </c>
      <c r="J110" s="140">
        <f t="shared" si="3"/>
        <v>2379.6</v>
      </c>
      <c r="K110" s="145"/>
    </row>
    <row r="111" spans="1:11" ht="19.5" customHeight="1">
      <c r="A111" s="487"/>
      <c r="B111" s="87">
        <v>610920</v>
      </c>
      <c r="C111" s="88" t="s">
        <v>2385</v>
      </c>
      <c r="D111" s="89" t="s">
        <v>2386</v>
      </c>
      <c r="E111" s="145">
        <v>4800</v>
      </c>
      <c r="F111" s="145">
        <v>1</v>
      </c>
      <c r="G111" s="140">
        <v>2736</v>
      </c>
      <c r="H111" s="140">
        <f t="shared" si="2"/>
        <v>0.56999999999999995</v>
      </c>
      <c r="I111" s="145">
        <v>1</v>
      </c>
      <c r="J111" s="140">
        <f t="shared" si="3"/>
        <v>2736</v>
      </c>
      <c r="K111" s="145"/>
    </row>
    <row r="112" spans="1:11" ht="19.5" customHeight="1">
      <c r="A112" s="487"/>
      <c r="B112" s="87">
        <v>611050</v>
      </c>
      <c r="C112" s="88" t="s">
        <v>2387</v>
      </c>
      <c r="D112" s="89" t="s">
        <v>2388</v>
      </c>
      <c r="E112" s="145">
        <v>4800</v>
      </c>
      <c r="F112" s="145">
        <v>1</v>
      </c>
      <c r="G112" s="140">
        <v>2736</v>
      </c>
      <c r="H112" s="140">
        <f t="shared" si="2"/>
        <v>0.56999999999999995</v>
      </c>
      <c r="I112" s="145">
        <v>1</v>
      </c>
      <c r="J112" s="140">
        <f t="shared" si="3"/>
        <v>2736</v>
      </c>
      <c r="K112" s="145"/>
    </row>
    <row r="113" spans="1:11" ht="19.5" customHeight="1">
      <c r="A113" s="487"/>
      <c r="B113" s="87">
        <v>6111100</v>
      </c>
      <c r="C113" s="88" t="s">
        <v>2389</v>
      </c>
      <c r="D113" s="89" t="s">
        <v>2390</v>
      </c>
      <c r="E113" s="145">
        <v>4800</v>
      </c>
      <c r="F113" s="145">
        <v>1</v>
      </c>
      <c r="G113" s="140">
        <v>2739.6</v>
      </c>
      <c r="H113" s="140">
        <f t="shared" si="2"/>
        <v>0.57074999999999998</v>
      </c>
      <c r="I113" s="145">
        <v>1</v>
      </c>
      <c r="J113" s="140">
        <f t="shared" si="3"/>
        <v>2739.6</v>
      </c>
      <c r="K113" s="145"/>
    </row>
    <row r="114" spans="1:11" ht="19.5" customHeight="1">
      <c r="A114" s="487"/>
      <c r="B114" s="87">
        <v>6112200</v>
      </c>
      <c r="C114" s="88" t="s">
        <v>2391</v>
      </c>
      <c r="D114" s="89" t="s">
        <v>2392</v>
      </c>
      <c r="E114" s="145">
        <v>4800</v>
      </c>
      <c r="F114" s="145">
        <v>1</v>
      </c>
      <c r="G114" s="140">
        <v>2739.6</v>
      </c>
      <c r="H114" s="140">
        <f t="shared" si="2"/>
        <v>0.57074999999999998</v>
      </c>
      <c r="I114" s="145">
        <v>1</v>
      </c>
      <c r="J114" s="140">
        <f t="shared" si="3"/>
        <v>2739.6</v>
      </c>
      <c r="K114" s="145"/>
    </row>
    <row r="115" spans="1:11" ht="19.5" customHeight="1">
      <c r="A115" s="487"/>
      <c r="B115" s="87" t="s">
        <v>2393</v>
      </c>
      <c r="C115" s="88" t="s">
        <v>2391</v>
      </c>
      <c r="D115" s="89" t="s">
        <v>2392</v>
      </c>
      <c r="E115" s="145">
        <v>4800</v>
      </c>
      <c r="F115" s="145">
        <v>1</v>
      </c>
      <c r="G115" s="140">
        <v>2379.6</v>
      </c>
      <c r="H115" s="140">
        <f t="shared" si="2"/>
        <v>0.49574999999999997</v>
      </c>
      <c r="I115" s="145">
        <v>1</v>
      </c>
      <c r="J115" s="140">
        <f t="shared" si="3"/>
        <v>2379.6</v>
      </c>
      <c r="K115" s="145"/>
    </row>
    <row r="116" spans="1:11" ht="19.5" customHeight="1">
      <c r="A116" s="487"/>
      <c r="B116" s="87">
        <v>6114201</v>
      </c>
      <c r="C116" s="88" t="s">
        <v>2394</v>
      </c>
      <c r="D116" s="89" t="s">
        <v>2395</v>
      </c>
      <c r="E116" s="145">
        <v>2880</v>
      </c>
      <c r="F116" s="145">
        <v>1</v>
      </c>
      <c r="G116" s="140">
        <v>1728</v>
      </c>
      <c r="H116" s="140">
        <f t="shared" si="2"/>
        <v>0.6</v>
      </c>
      <c r="I116" s="145">
        <v>1</v>
      </c>
      <c r="J116" s="140">
        <f t="shared" si="3"/>
        <v>1728</v>
      </c>
      <c r="K116" s="145"/>
    </row>
    <row r="117" spans="1:11" ht="19.5" customHeight="1">
      <c r="A117" s="487"/>
      <c r="B117" s="87">
        <v>6115300</v>
      </c>
      <c r="C117" s="88" t="s">
        <v>2396</v>
      </c>
      <c r="D117" s="89" t="s">
        <v>2397</v>
      </c>
      <c r="E117" s="145">
        <v>3840</v>
      </c>
      <c r="F117" s="145">
        <v>1</v>
      </c>
      <c r="G117" s="140">
        <v>2379.6</v>
      </c>
      <c r="H117" s="140">
        <f t="shared" si="2"/>
        <v>0.61968749999999995</v>
      </c>
      <c r="I117" s="145">
        <v>1</v>
      </c>
      <c r="J117" s="140">
        <f t="shared" si="3"/>
        <v>2379.6</v>
      </c>
      <c r="K117" s="145"/>
    </row>
    <row r="118" spans="1:11" ht="19.5" customHeight="1">
      <c r="A118" s="487"/>
      <c r="B118" s="87">
        <v>61160</v>
      </c>
      <c r="C118" s="88" t="s">
        <v>2398</v>
      </c>
      <c r="D118" s="89" t="s">
        <v>2399</v>
      </c>
      <c r="E118" s="145">
        <v>2880</v>
      </c>
      <c r="F118" s="145">
        <v>1</v>
      </c>
      <c r="G118" s="140">
        <v>1926</v>
      </c>
      <c r="H118" s="140">
        <f t="shared" si="2"/>
        <v>0.66874999999999996</v>
      </c>
      <c r="I118" s="145">
        <v>1</v>
      </c>
      <c r="J118" s="140">
        <f t="shared" si="3"/>
        <v>1926</v>
      </c>
      <c r="K118" s="145"/>
    </row>
    <row r="119" spans="1:11" ht="19.5" customHeight="1">
      <c r="A119" s="487"/>
      <c r="B119" s="87">
        <v>6117250</v>
      </c>
      <c r="C119" s="88" t="s">
        <v>2400</v>
      </c>
      <c r="D119" s="89" t="s">
        <v>2401</v>
      </c>
      <c r="E119" s="145">
        <v>2880</v>
      </c>
      <c r="F119" s="145">
        <v>1</v>
      </c>
      <c r="G119" s="140">
        <v>1926</v>
      </c>
      <c r="H119" s="140">
        <f t="shared" si="2"/>
        <v>0.66874999999999996</v>
      </c>
      <c r="I119" s="145">
        <v>1</v>
      </c>
      <c r="J119" s="140">
        <f t="shared" si="3"/>
        <v>1926</v>
      </c>
      <c r="K119" s="145"/>
    </row>
    <row r="120" spans="1:11" ht="19.5" customHeight="1">
      <c r="A120" s="488"/>
      <c r="B120" s="87" t="s">
        <v>2402</v>
      </c>
      <c r="C120" s="88" t="s">
        <v>2400</v>
      </c>
      <c r="D120" s="89" t="s">
        <v>2401</v>
      </c>
      <c r="E120" s="145">
        <v>2880</v>
      </c>
      <c r="F120" s="145">
        <v>1</v>
      </c>
      <c r="G120" s="140">
        <v>1656</v>
      </c>
      <c r="H120" s="140">
        <f t="shared" si="2"/>
        <v>0.57499999999999996</v>
      </c>
      <c r="I120" s="145">
        <v>1</v>
      </c>
      <c r="J120" s="140">
        <f t="shared" si="3"/>
        <v>1656</v>
      </c>
      <c r="K120" s="145"/>
    </row>
    <row r="121" spans="1:11" ht="19.5" customHeight="1">
      <c r="A121" s="486" t="s">
        <v>4263</v>
      </c>
      <c r="B121" s="87">
        <v>611910</v>
      </c>
      <c r="C121" s="88" t="s">
        <v>2403</v>
      </c>
      <c r="D121" s="89" t="s">
        <v>2404</v>
      </c>
      <c r="E121" s="145">
        <v>4800</v>
      </c>
      <c r="F121" s="145">
        <v>1</v>
      </c>
      <c r="G121" s="140">
        <v>3042</v>
      </c>
      <c r="H121" s="140">
        <f t="shared" si="2"/>
        <v>0.63375000000000004</v>
      </c>
      <c r="I121" s="145">
        <v>1</v>
      </c>
      <c r="J121" s="140">
        <f t="shared" si="3"/>
        <v>3042</v>
      </c>
      <c r="K121" s="145"/>
    </row>
    <row r="122" spans="1:11" ht="19.5" customHeight="1">
      <c r="A122" s="487"/>
      <c r="B122" s="87">
        <v>612011</v>
      </c>
      <c r="C122" s="88" t="s">
        <v>2405</v>
      </c>
      <c r="D122" s="89" t="s">
        <v>2406</v>
      </c>
      <c r="E122" s="145">
        <v>4800</v>
      </c>
      <c r="F122" s="145">
        <v>1</v>
      </c>
      <c r="G122" s="140">
        <v>3042</v>
      </c>
      <c r="H122" s="140">
        <f t="shared" si="2"/>
        <v>0.63375000000000004</v>
      </c>
      <c r="I122" s="145">
        <v>1</v>
      </c>
      <c r="J122" s="140">
        <f t="shared" si="3"/>
        <v>3042</v>
      </c>
      <c r="K122" s="145"/>
    </row>
    <row r="123" spans="1:11" ht="19.5" customHeight="1">
      <c r="A123" s="487"/>
      <c r="B123" s="87">
        <v>612120</v>
      </c>
      <c r="C123" s="88" t="s">
        <v>2407</v>
      </c>
      <c r="D123" s="89" t="s">
        <v>2408</v>
      </c>
      <c r="E123" s="145">
        <v>4800</v>
      </c>
      <c r="F123" s="145">
        <v>1</v>
      </c>
      <c r="G123" s="140">
        <v>3042</v>
      </c>
      <c r="H123" s="140">
        <f t="shared" si="2"/>
        <v>0.63375000000000004</v>
      </c>
      <c r="I123" s="145">
        <v>1</v>
      </c>
      <c r="J123" s="140">
        <f t="shared" si="3"/>
        <v>3042</v>
      </c>
      <c r="K123" s="145"/>
    </row>
    <row r="124" spans="1:11" ht="19.5" customHeight="1">
      <c r="A124" s="487"/>
      <c r="B124" s="87">
        <v>612250</v>
      </c>
      <c r="C124" s="88" t="s">
        <v>2409</v>
      </c>
      <c r="D124" s="89" t="s">
        <v>2410</v>
      </c>
      <c r="E124" s="145">
        <v>4800</v>
      </c>
      <c r="F124" s="145">
        <v>1</v>
      </c>
      <c r="G124" s="140">
        <v>3042</v>
      </c>
      <c r="H124" s="140">
        <f t="shared" si="2"/>
        <v>0.63375000000000004</v>
      </c>
      <c r="I124" s="145">
        <v>1</v>
      </c>
      <c r="J124" s="140">
        <f t="shared" si="3"/>
        <v>3042</v>
      </c>
      <c r="K124" s="145"/>
    </row>
    <row r="125" spans="1:11" ht="19.5" customHeight="1">
      <c r="A125" s="487"/>
      <c r="B125" s="87">
        <v>6123100</v>
      </c>
      <c r="C125" s="88" t="s">
        <v>2411</v>
      </c>
      <c r="D125" s="89" t="s">
        <v>2412</v>
      </c>
      <c r="E125" s="145">
        <v>4800</v>
      </c>
      <c r="F125" s="145">
        <v>1</v>
      </c>
      <c r="G125" s="140">
        <v>3042</v>
      </c>
      <c r="H125" s="140">
        <f t="shared" si="2"/>
        <v>0.63375000000000004</v>
      </c>
      <c r="I125" s="145">
        <v>1</v>
      </c>
      <c r="J125" s="140">
        <f t="shared" si="3"/>
        <v>3042</v>
      </c>
      <c r="K125" s="145"/>
    </row>
    <row r="126" spans="1:11" ht="19.5" customHeight="1">
      <c r="A126" s="487"/>
      <c r="B126" s="87">
        <v>6124200</v>
      </c>
      <c r="C126" s="88" t="s">
        <v>2413</v>
      </c>
      <c r="D126" s="89" t="s">
        <v>2414</v>
      </c>
      <c r="E126" s="145">
        <v>4800</v>
      </c>
      <c r="F126" s="145">
        <v>1</v>
      </c>
      <c r="G126" s="140">
        <v>3042</v>
      </c>
      <c r="H126" s="140">
        <f t="shared" si="2"/>
        <v>0.63375000000000004</v>
      </c>
      <c r="I126" s="145">
        <v>1</v>
      </c>
      <c r="J126" s="140">
        <f t="shared" si="3"/>
        <v>3042</v>
      </c>
      <c r="K126" s="145"/>
    </row>
    <row r="127" spans="1:11" ht="19.5" customHeight="1">
      <c r="A127" s="487"/>
      <c r="B127" s="87">
        <v>6125300</v>
      </c>
      <c r="C127" s="88" t="s">
        <v>2415</v>
      </c>
      <c r="D127" s="89" t="s">
        <v>2416</v>
      </c>
      <c r="E127" s="145">
        <v>3840</v>
      </c>
      <c r="F127" s="145">
        <v>1</v>
      </c>
      <c r="G127" s="140">
        <v>2433.6</v>
      </c>
      <c r="H127" s="140">
        <f t="shared" si="2"/>
        <v>0.63374999999999992</v>
      </c>
      <c r="I127" s="145">
        <v>1</v>
      </c>
      <c r="J127" s="140">
        <f t="shared" si="3"/>
        <v>2433.6</v>
      </c>
      <c r="K127" s="145"/>
    </row>
    <row r="128" spans="1:11" ht="19.5" customHeight="1">
      <c r="A128" s="487"/>
      <c r="B128" s="87">
        <v>61260</v>
      </c>
      <c r="C128" s="88" t="s">
        <v>2417</v>
      </c>
      <c r="D128" s="89" t="s">
        <v>2418</v>
      </c>
      <c r="E128" s="145">
        <v>2880</v>
      </c>
      <c r="F128" s="145">
        <v>1</v>
      </c>
      <c r="G128" s="140">
        <v>2358</v>
      </c>
      <c r="H128" s="140">
        <f t="shared" si="2"/>
        <v>0.81874999999999998</v>
      </c>
      <c r="I128" s="145">
        <v>1</v>
      </c>
      <c r="J128" s="140">
        <f t="shared" si="3"/>
        <v>2358</v>
      </c>
      <c r="K128" s="145"/>
    </row>
    <row r="129" spans="1:11" ht="19.5" customHeight="1">
      <c r="A129" s="488"/>
      <c r="B129" s="87">
        <v>6127250</v>
      </c>
      <c r="C129" s="88" t="s">
        <v>2419</v>
      </c>
      <c r="D129" s="89" t="s">
        <v>2420</v>
      </c>
      <c r="E129" s="145">
        <v>2880</v>
      </c>
      <c r="F129" s="145">
        <v>1</v>
      </c>
      <c r="G129" s="140">
        <v>2358</v>
      </c>
      <c r="H129" s="140">
        <f t="shared" si="2"/>
        <v>0.81874999999999998</v>
      </c>
      <c r="I129" s="145">
        <v>1</v>
      </c>
      <c r="J129" s="140">
        <f t="shared" si="3"/>
        <v>2358</v>
      </c>
      <c r="K129" s="145"/>
    </row>
    <row r="130" spans="1:11" ht="19.5" customHeight="1">
      <c r="A130" s="486" t="s">
        <v>4264</v>
      </c>
      <c r="B130" s="87">
        <v>612820</v>
      </c>
      <c r="C130" s="88" t="s">
        <v>2421</v>
      </c>
      <c r="D130" s="89" t="s">
        <v>2422</v>
      </c>
      <c r="E130" s="145">
        <v>10000</v>
      </c>
      <c r="F130" s="145">
        <v>1</v>
      </c>
      <c r="G130" s="140">
        <v>1555.0000000000002</v>
      </c>
      <c r="H130" s="140">
        <f t="shared" si="2"/>
        <v>0.15550000000000003</v>
      </c>
      <c r="I130" s="145">
        <v>1</v>
      </c>
      <c r="J130" s="140">
        <f t="shared" si="3"/>
        <v>1555.0000000000002</v>
      </c>
      <c r="K130" s="145"/>
    </row>
    <row r="131" spans="1:11" ht="19.5" customHeight="1">
      <c r="A131" s="487"/>
      <c r="B131" s="87">
        <v>6129200</v>
      </c>
      <c r="C131" s="88" t="s">
        <v>2423</v>
      </c>
      <c r="D131" s="89" t="s">
        <v>2424</v>
      </c>
      <c r="E131" s="145">
        <v>10000</v>
      </c>
      <c r="F131" s="145">
        <v>1</v>
      </c>
      <c r="G131" s="140">
        <v>1555.0000000000002</v>
      </c>
      <c r="H131" s="140">
        <f t="shared" si="2"/>
        <v>0.15550000000000003</v>
      </c>
      <c r="I131" s="145">
        <v>1</v>
      </c>
      <c r="J131" s="140">
        <f t="shared" si="3"/>
        <v>1555.0000000000002</v>
      </c>
      <c r="K131" s="145"/>
    </row>
    <row r="132" spans="1:11" ht="19.5" customHeight="1">
      <c r="A132" s="487"/>
      <c r="B132" s="87">
        <v>6130300</v>
      </c>
      <c r="C132" s="88" t="s">
        <v>2425</v>
      </c>
      <c r="D132" s="89" t="s">
        <v>2426</v>
      </c>
      <c r="E132" s="145">
        <v>10000</v>
      </c>
      <c r="F132" s="145">
        <v>1</v>
      </c>
      <c r="G132" s="140">
        <v>1555.0000000000002</v>
      </c>
      <c r="H132" s="140">
        <f t="shared" ref="H132:H195" si="4">G132/E132</f>
        <v>0.15550000000000003</v>
      </c>
      <c r="I132" s="145">
        <v>1</v>
      </c>
      <c r="J132" s="140">
        <f t="shared" ref="J132:J195" si="5">F132*G132*I132</f>
        <v>1555.0000000000002</v>
      </c>
      <c r="K132" s="145"/>
    </row>
    <row r="133" spans="1:11" ht="19.5" customHeight="1">
      <c r="A133" s="487"/>
      <c r="B133" s="87">
        <v>61311000</v>
      </c>
      <c r="C133" s="88" t="s">
        <v>2427</v>
      </c>
      <c r="D133" s="89" t="s">
        <v>2428</v>
      </c>
      <c r="E133" s="145">
        <v>5000</v>
      </c>
      <c r="F133" s="145">
        <v>1</v>
      </c>
      <c r="G133" s="140">
        <v>1279.9999999999998</v>
      </c>
      <c r="H133" s="140">
        <f t="shared" si="4"/>
        <v>0.25599999999999995</v>
      </c>
      <c r="I133" s="145">
        <v>1</v>
      </c>
      <c r="J133" s="140">
        <f t="shared" si="5"/>
        <v>1279.9999999999998</v>
      </c>
      <c r="K133" s="145"/>
    </row>
    <row r="134" spans="1:11" ht="19.5" customHeight="1">
      <c r="A134" s="487"/>
      <c r="B134" s="87">
        <v>61321200</v>
      </c>
      <c r="C134" s="88" t="s">
        <v>2429</v>
      </c>
      <c r="D134" s="89" t="s">
        <v>2430</v>
      </c>
      <c r="E134" s="145">
        <v>5000</v>
      </c>
      <c r="F134" s="145">
        <v>1</v>
      </c>
      <c r="G134" s="140">
        <v>1283.9999999999995</v>
      </c>
      <c r="H134" s="140">
        <f t="shared" si="4"/>
        <v>0.25679999999999992</v>
      </c>
      <c r="I134" s="145">
        <v>1</v>
      </c>
      <c r="J134" s="140">
        <f t="shared" si="5"/>
        <v>1283.9999999999995</v>
      </c>
      <c r="K134" s="145"/>
    </row>
    <row r="135" spans="1:11" ht="19.5" customHeight="1">
      <c r="A135" s="487"/>
      <c r="B135" s="87">
        <v>613320</v>
      </c>
      <c r="C135" s="88" t="s">
        <v>2431</v>
      </c>
      <c r="D135" s="89" t="s">
        <v>2432</v>
      </c>
      <c r="E135" s="145">
        <v>9600</v>
      </c>
      <c r="F135" s="145">
        <v>1</v>
      </c>
      <c r="G135" s="140">
        <v>3963.9999999999959</v>
      </c>
      <c r="H135" s="140">
        <f t="shared" si="4"/>
        <v>0.41291666666666627</v>
      </c>
      <c r="I135" s="145">
        <v>1</v>
      </c>
      <c r="J135" s="140">
        <f t="shared" si="5"/>
        <v>3963.9999999999959</v>
      </c>
      <c r="K135" s="145"/>
    </row>
    <row r="136" spans="1:11" ht="19.5" customHeight="1">
      <c r="A136" s="487"/>
      <c r="B136" s="87">
        <v>6134200</v>
      </c>
      <c r="C136" s="88" t="s">
        <v>2433</v>
      </c>
      <c r="D136" s="89" t="s">
        <v>2434</v>
      </c>
      <c r="E136" s="145">
        <v>9600</v>
      </c>
      <c r="F136" s="145">
        <v>1</v>
      </c>
      <c r="G136" s="140">
        <v>3963.9999999999959</v>
      </c>
      <c r="H136" s="140">
        <f t="shared" si="4"/>
        <v>0.41291666666666627</v>
      </c>
      <c r="I136" s="145">
        <v>1</v>
      </c>
      <c r="J136" s="140">
        <f t="shared" si="5"/>
        <v>3963.9999999999959</v>
      </c>
      <c r="K136" s="145"/>
    </row>
    <row r="137" spans="1:11" ht="19.5" customHeight="1">
      <c r="A137" s="487"/>
      <c r="B137" s="87">
        <v>6135300</v>
      </c>
      <c r="C137" s="88" t="s">
        <v>2435</v>
      </c>
      <c r="D137" s="89" t="s">
        <v>2436</v>
      </c>
      <c r="E137" s="145">
        <v>9600</v>
      </c>
      <c r="F137" s="145">
        <v>1</v>
      </c>
      <c r="G137" s="140">
        <v>3963.9999999999959</v>
      </c>
      <c r="H137" s="140">
        <f t="shared" si="4"/>
        <v>0.41291666666666627</v>
      </c>
      <c r="I137" s="145">
        <v>1</v>
      </c>
      <c r="J137" s="140">
        <f t="shared" si="5"/>
        <v>3963.9999999999959</v>
      </c>
      <c r="K137" s="145"/>
    </row>
    <row r="138" spans="1:11" ht="19.5" customHeight="1">
      <c r="A138" s="487"/>
      <c r="B138" s="87">
        <v>61361000</v>
      </c>
      <c r="C138" s="88" t="s">
        <v>2437</v>
      </c>
      <c r="D138" s="89" t="s">
        <v>2438</v>
      </c>
      <c r="E138" s="145">
        <v>7680</v>
      </c>
      <c r="F138" s="145">
        <v>1</v>
      </c>
      <c r="G138" s="140">
        <v>4199.9999999999936</v>
      </c>
      <c r="H138" s="140">
        <f t="shared" si="4"/>
        <v>0.54687499999999922</v>
      </c>
      <c r="I138" s="145">
        <v>1</v>
      </c>
      <c r="J138" s="140">
        <f t="shared" si="5"/>
        <v>4199.9999999999936</v>
      </c>
      <c r="K138" s="145"/>
    </row>
    <row r="139" spans="1:11" ht="19.5" customHeight="1">
      <c r="A139" s="487"/>
      <c r="B139" s="87">
        <v>613720</v>
      </c>
      <c r="C139" s="88" t="s">
        <v>2439</v>
      </c>
      <c r="D139" s="89" t="s">
        <v>2440</v>
      </c>
      <c r="E139" s="145">
        <v>4800</v>
      </c>
      <c r="F139" s="145">
        <v>1</v>
      </c>
      <c r="G139" s="140">
        <v>2572.0000000000023</v>
      </c>
      <c r="H139" s="140">
        <f t="shared" si="4"/>
        <v>0.53583333333333383</v>
      </c>
      <c r="I139" s="145">
        <v>1</v>
      </c>
      <c r="J139" s="140">
        <f t="shared" si="5"/>
        <v>2572.0000000000023</v>
      </c>
      <c r="K139" s="145"/>
    </row>
    <row r="140" spans="1:11" ht="19.5" customHeight="1">
      <c r="A140" s="487"/>
      <c r="B140" s="87">
        <v>6138200</v>
      </c>
      <c r="C140" s="88" t="s">
        <v>2441</v>
      </c>
      <c r="D140" s="89" t="s">
        <v>2442</v>
      </c>
      <c r="E140" s="145">
        <v>4800</v>
      </c>
      <c r="F140" s="145">
        <v>1</v>
      </c>
      <c r="G140" s="140">
        <v>2572.0000000000023</v>
      </c>
      <c r="H140" s="140">
        <f t="shared" si="4"/>
        <v>0.53583333333333383</v>
      </c>
      <c r="I140" s="145">
        <v>1</v>
      </c>
      <c r="J140" s="140">
        <f t="shared" si="5"/>
        <v>2572.0000000000023</v>
      </c>
      <c r="K140" s="145"/>
    </row>
    <row r="141" spans="1:11" ht="19.5" customHeight="1">
      <c r="A141" s="487"/>
      <c r="B141" s="87">
        <v>6139300</v>
      </c>
      <c r="C141" s="88" t="s">
        <v>2443</v>
      </c>
      <c r="D141" s="89" t="s">
        <v>2444</v>
      </c>
      <c r="E141" s="145">
        <v>4800</v>
      </c>
      <c r="F141" s="145">
        <v>1</v>
      </c>
      <c r="G141" s="140">
        <v>2572.0000000000023</v>
      </c>
      <c r="H141" s="140">
        <f t="shared" si="4"/>
        <v>0.53583333333333383</v>
      </c>
      <c r="I141" s="145">
        <v>1</v>
      </c>
      <c r="J141" s="140">
        <f t="shared" si="5"/>
        <v>2572.0000000000023</v>
      </c>
      <c r="K141" s="145"/>
    </row>
    <row r="142" spans="1:11" ht="19.5" customHeight="1">
      <c r="A142" s="487"/>
      <c r="B142" s="87">
        <v>61401000</v>
      </c>
      <c r="C142" s="88" t="s">
        <v>2445</v>
      </c>
      <c r="D142" s="89" t="s">
        <v>2446</v>
      </c>
      <c r="E142" s="145">
        <v>4800</v>
      </c>
      <c r="F142" s="145">
        <v>1</v>
      </c>
      <c r="G142" s="140">
        <v>3184.0000000000023</v>
      </c>
      <c r="H142" s="140">
        <f t="shared" si="4"/>
        <v>0.66333333333333377</v>
      </c>
      <c r="I142" s="145">
        <v>1</v>
      </c>
      <c r="J142" s="140">
        <f t="shared" si="5"/>
        <v>3184.0000000000023</v>
      </c>
      <c r="K142" s="145"/>
    </row>
    <row r="143" spans="1:11" ht="19.5" customHeight="1">
      <c r="A143" s="487"/>
      <c r="B143" s="87">
        <v>61411200</v>
      </c>
      <c r="C143" s="88" t="s">
        <v>2447</v>
      </c>
      <c r="D143" s="89" t="s">
        <v>2448</v>
      </c>
      <c r="E143" s="145">
        <v>4800</v>
      </c>
      <c r="F143" s="145">
        <v>1</v>
      </c>
      <c r="G143" s="140">
        <v>3648.0000000000059</v>
      </c>
      <c r="H143" s="140">
        <f t="shared" si="4"/>
        <v>0.76000000000000123</v>
      </c>
      <c r="I143" s="145">
        <v>1</v>
      </c>
      <c r="J143" s="140">
        <f t="shared" si="5"/>
        <v>3648.0000000000059</v>
      </c>
      <c r="K143" s="145"/>
    </row>
    <row r="144" spans="1:11" ht="19.5" customHeight="1">
      <c r="A144" s="487"/>
      <c r="B144" s="87">
        <v>614220</v>
      </c>
      <c r="C144" s="88" t="s">
        <v>2449</v>
      </c>
      <c r="D144" s="89" t="s">
        <v>2450</v>
      </c>
      <c r="E144" s="145">
        <v>4800</v>
      </c>
      <c r="F144" s="145">
        <v>1</v>
      </c>
      <c r="G144" s="140">
        <v>3400.0000000000023</v>
      </c>
      <c r="H144" s="140">
        <f t="shared" si="4"/>
        <v>0.70833333333333381</v>
      </c>
      <c r="I144" s="145">
        <v>1</v>
      </c>
      <c r="J144" s="140">
        <f t="shared" si="5"/>
        <v>3400.0000000000023</v>
      </c>
      <c r="K144" s="145"/>
    </row>
    <row r="145" spans="1:11" ht="19.5" customHeight="1">
      <c r="A145" s="487"/>
      <c r="B145" s="87">
        <v>6143200</v>
      </c>
      <c r="C145" s="88" t="s">
        <v>2451</v>
      </c>
      <c r="D145" s="89" t="s">
        <v>2452</v>
      </c>
      <c r="E145" s="145">
        <v>4800</v>
      </c>
      <c r="F145" s="145">
        <v>1</v>
      </c>
      <c r="G145" s="140">
        <v>3400.0000000000023</v>
      </c>
      <c r="H145" s="140">
        <f t="shared" si="4"/>
        <v>0.70833333333333381</v>
      </c>
      <c r="I145" s="145">
        <v>1</v>
      </c>
      <c r="J145" s="140">
        <f t="shared" si="5"/>
        <v>3400.0000000000023</v>
      </c>
      <c r="K145" s="145"/>
    </row>
    <row r="146" spans="1:11" ht="19.5" customHeight="1">
      <c r="A146" s="487"/>
      <c r="B146" s="87">
        <v>6144300</v>
      </c>
      <c r="C146" s="88" t="s">
        <v>2453</v>
      </c>
      <c r="D146" s="89" t="s">
        <v>2454</v>
      </c>
      <c r="E146" s="145">
        <v>4800</v>
      </c>
      <c r="F146" s="145">
        <v>1</v>
      </c>
      <c r="G146" s="140">
        <v>3400.0000000000023</v>
      </c>
      <c r="H146" s="140">
        <f t="shared" si="4"/>
        <v>0.70833333333333381</v>
      </c>
      <c r="I146" s="145">
        <v>1</v>
      </c>
      <c r="J146" s="140">
        <f t="shared" si="5"/>
        <v>3400.0000000000023</v>
      </c>
      <c r="K146" s="145"/>
    </row>
    <row r="147" spans="1:11" ht="19.5" customHeight="1">
      <c r="A147" s="487"/>
      <c r="B147" s="87">
        <v>61451000</v>
      </c>
      <c r="C147" s="88" t="s">
        <v>2455</v>
      </c>
      <c r="D147" s="89" t="s">
        <v>2456</v>
      </c>
      <c r="E147" s="145">
        <v>4800</v>
      </c>
      <c r="F147" s="145">
        <v>1</v>
      </c>
      <c r="G147" s="140">
        <v>4199.9999999999936</v>
      </c>
      <c r="H147" s="140">
        <f t="shared" si="4"/>
        <v>0.87499999999999867</v>
      </c>
      <c r="I147" s="145">
        <v>1</v>
      </c>
      <c r="J147" s="140">
        <f t="shared" si="5"/>
        <v>4199.9999999999936</v>
      </c>
      <c r="K147" s="145"/>
    </row>
    <row r="148" spans="1:11" ht="19.5" customHeight="1">
      <c r="A148" s="488"/>
      <c r="B148" s="87">
        <v>61461200</v>
      </c>
      <c r="C148" s="88" t="s">
        <v>2457</v>
      </c>
      <c r="D148" s="89" t="s">
        <v>2458</v>
      </c>
      <c r="E148" s="145">
        <v>4800</v>
      </c>
      <c r="F148" s="145">
        <v>1</v>
      </c>
      <c r="G148" s="140">
        <v>4534.9999999999918</v>
      </c>
      <c r="H148" s="140">
        <f t="shared" si="4"/>
        <v>0.94479166666666492</v>
      </c>
      <c r="I148" s="145">
        <v>1</v>
      </c>
      <c r="J148" s="140">
        <f t="shared" si="5"/>
        <v>4534.9999999999918</v>
      </c>
      <c r="K148" s="145"/>
    </row>
    <row r="149" spans="1:11" ht="19.5" customHeight="1">
      <c r="A149" s="486" t="s">
        <v>4265</v>
      </c>
      <c r="B149" s="87">
        <v>614720</v>
      </c>
      <c r="C149" s="88" t="s">
        <v>2459</v>
      </c>
      <c r="D149" s="89" t="s">
        <v>2460</v>
      </c>
      <c r="E149" s="145">
        <v>10000</v>
      </c>
      <c r="F149" s="145">
        <v>1</v>
      </c>
      <c r="G149" s="140">
        <v>5880.0000000000064</v>
      </c>
      <c r="H149" s="140">
        <f t="shared" si="4"/>
        <v>0.58800000000000063</v>
      </c>
      <c r="I149" s="145">
        <v>1</v>
      </c>
      <c r="J149" s="140">
        <f t="shared" si="5"/>
        <v>5880.0000000000064</v>
      </c>
      <c r="K149" s="145"/>
    </row>
    <row r="150" spans="1:11" ht="19.5" customHeight="1">
      <c r="A150" s="487"/>
      <c r="B150" s="87">
        <v>6148200</v>
      </c>
      <c r="C150" s="88" t="s">
        <v>2461</v>
      </c>
      <c r="D150" s="89" t="s">
        <v>2462</v>
      </c>
      <c r="E150" s="145">
        <v>10000</v>
      </c>
      <c r="F150" s="145">
        <v>1</v>
      </c>
      <c r="G150" s="140">
        <v>5880.0000000000064</v>
      </c>
      <c r="H150" s="140">
        <f t="shared" si="4"/>
        <v>0.58800000000000063</v>
      </c>
      <c r="I150" s="145">
        <v>1</v>
      </c>
      <c r="J150" s="140">
        <f t="shared" si="5"/>
        <v>5880.0000000000064</v>
      </c>
      <c r="K150" s="145"/>
    </row>
    <row r="151" spans="1:11" ht="19.5" customHeight="1">
      <c r="A151" s="487"/>
      <c r="B151" s="87">
        <v>6149300</v>
      </c>
      <c r="C151" s="88" t="s">
        <v>2463</v>
      </c>
      <c r="D151" s="89" t="s">
        <v>2464</v>
      </c>
      <c r="E151" s="145">
        <v>10000</v>
      </c>
      <c r="F151" s="145">
        <v>1</v>
      </c>
      <c r="G151" s="140">
        <v>5880.0000000000064</v>
      </c>
      <c r="H151" s="140">
        <f t="shared" si="4"/>
        <v>0.58800000000000063</v>
      </c>
      <c r="I151" s="145">
        <v>1</v>
      </c>
      <c r="J151" s="140">
        <f t="shared" si="5"/>
        <v>5880.0000000000064</v>
      </c>
      <c r="K151" s="145"/>
    </row>
    <row r="152" spans="1:11" ht="19.5" customHeight="1">
      <c r="A152" s="487"/>
      <c r="B152" s="87">
        <v>61501000</v>
      </c>
      <c r="C152" s="88" t="s">
        <v>2465</v>
      </c>
      <c r="D152" s="89" t="s">
        <v>2466</v>
      </c>
      <c r="E152" s="145">
        <v>5000</v>
      </c>
      <c r="F152" s="145">
        <v>1</v>
      </c>
      <c r="G152" s="140">
        <v>4044.0000000000064</v>
      </c>
      <c r="H152" s="140">
        <f t="shared" si="4"/>
        <v>0.8088000000000013</v>
      </c>
      <c r="I152" s="145">
        <v>1</v>
      </c>
      <c r="J152" s="140">
        <f t="shared" si="5"/>
        <v>4044.0000000000064</v>
      </c>
      <c r="K152" s="145"/>
    </row>
    <row r="153" spans="1:11" ht="19.5" customHeight="1">
      <c r="A153" s="487"/>
      <c r="B153" s="87">
        <v>61511200</v>
      </c>
      <c r="C153" s="88" t="s">
        <v>2467</v>
      </c>
      <c r="D153" s="89" t="s">
        <v>2468</v>
      </c>
      <c r="E153" s="145">
        <v>5000</v>
      </c>
      <c r="F153" s="145">
        <v>1</v>
      </c>
      <c r="G153" s="140">
        <v>4044.0000000000064</v>
      </c>
      <c r="H153" s="140">
        <f t="shared" si="4"/>
        <v>0.8088000000000013</v>
      </c>
      <c r="I153" s="145">
        <v>1</v>
      </c>
      <c r="J153" s="140">
        <f t="shared" si="5"/>
        <v>4044.0000000000064</v>
      </c>
      <c r="K153" s="145"/>
    </row>
    <row r="154" spans="1:11" ht="19.5" customHeight="1">
      <c r="A154" s="487"/>
      <c r="B154" s="87">
        <v>615220</v>
      </c>
      <c r="C154" s="88" t="s">
        <v>2469</v>
      </c>
      <c r="D154" s="89" t="s">
        <v>2470</v>
      </c>
      <c r="E154" s="145">
        <v>4800</v>
      </c>
      <c r="F154" s="145">
        <v>1</v>
      </c>
      <c r="G154" s="140">
        <v>3940.0000000000023</v>
      </c>
      <c r="H154" s="140">
        <f t="shared" si="4"/>
        <v>0.82083333333333386</v>
      </c>
      <c r="I154" s="145">
        <v>1</v>
      </c>
      <c r="J154" s="140">
        <f t="shared" si="5"/>
        <v>3940.0000000000023</v>
      </c>
      <c r="K154" s="145"/>
    </row>
    <row r="155" spans="1:11" ht="19.5" customHeight="1">
      <c r="A155" s="487"/>
      <c r="B155" s="87">
        <v>6153200</v>
      </c>
      <c r="C155" s="88" t="s">
        <v>2471</v>
      </c>
      <c r="D155" s="89" t="s">
        <v>2472</v>
      </c>
      <c r="E155" s="145">
        <v>4800</v>
      </c>
      <c r="F155" s="145">
        <v>1</v>
      </c>
      <c r="G155" s="140">
        <v>3940.0000000000023</v>
      </c>
      <c r="H155" s="140">
        <f t="shared" si="4"/>
        <v>0.82083333333333386</v>
      </c>
      <c r="I155" s="145">
        <v>1</v>
      </c>
      <c r="J155" s="140">
        <f t="shared" si="5"/>
        <v>3940.0000000000023</v>
      </c>
      <c r="K155" s="145"/>
    </row>
    <row r="156" spans="1:11" ht="19.5" customHeight="1">
      <c r="A156" s="487"/>
      <c r="B156" s="87">
        <v>6154300</v>
      </c>
      <c r="C156" s="88" t="s">
        <v>2473</v>
      </c>
      <c r="D156" s="89" t="s">
        <v>2474</v>
      </c>
      <c r="E156" s="145">
        <v>4800</v>
      </c>
      <c r="F156" s="145">
        <v>1</v>
      </c>
      <c r="G156" s="140">
        <v>4224.9999999999964</v>
      </c>
      <c r="H156" s="140">
        <f t="shared" si="4"/>
        <v>0.88020833333333259</v>
      </c>
      <c r="I156" s="145">
        <v>1</v>
      </c>
      <c r="J156" s="140">
        <f t="shared" si="5"/>
        <v>4224.9999999999964</v>
      </c>
      <c r="K156" s="145"/>
    </row>
    <row r="157" spans="1:11" ht="19.5" customHeight="1">
      <c r="A157" s="487"/>
      <c r="B157" s="87">
        <v>61551000</v>
      </c>
      <c r="C157" s="88" t="s">
        <v>2475</v>
      </c>
      <c r="D157" s="89" t="s">
        <v>2476</v>
      </c>
      <c r="E157" s="145">
        <v>4800</v>
      </c>
      <c r="F157" s="145">
        <v>1</v>
      </c>
      <c r="G157" s="140">
        <v>4860</v>
      </c>
      <c r="H157" s="140">
        <f t="shared" si="4"/>
        <v>1.0125</v>
      </c>
      <c r="I157" s="145">
        <v>1</v>
      </c>
      <c r="J157" s="140">
        <f t="shared" si="5"/>
        <v>4860</v>
      </c>
      <c r="K157" s="145"/>
    </row>
    <row r="158" spans="1:11" ht="19.5" customHeight="1">
      <c r="A158" s="487"/>
      <c r="B158" s="87">
        <v>61561200</v>
      </c>
      <c r="C158" s="88" t="s">
        <v>2477</v>
      </c>
      <c r="D158" s="89" t="s">
        <v>2478</v>
      </c>
      <c r="E158" s="145">
        <v>4800</v>
      </c>
      <c r="F158" s="145">
        <v>1</v>
      </c>
      <c r="G158" s="140">
        <v>4860</v>
      </c>
      <c r="H158" s="140">
        <f t="shared" si="4"/>
        <v>1.0125</v>
      </c>
      <c r="I158" s="145">
        <v>1</v>
      </c>
      <c r="J158" s="140">
        <f t="shared" si="5"/>
        <v>4860</v>
      </c>
      <c r="K158" s="145"/>
    </row>
    <row r="159" spans="1:11" ht="19.5" customHeight="1">
      <c r="A159" s="487"/>
      <c r="B159" s="87">
        <v>615720</v>
      </c>
      <c r="C159" s="88" t="s">
        <v>2479</v>
      </c>
      <c r="D159" s="89" t="s">
        <v>2480</v>
      </c>
      <c r="E159" s="145">
        <v>4800</v>
      </c>
      <c r="F159" s="145">
        <v>1</v>
      </c>
      <c r="G159" s="140">
        <v>5000.0000000000045</v>
      </c>
      <c r="H159" s="140">
        <f t="shared" si="4"/>
        <v>1.0416666666666676</v>
      </c>
      <c r="I159" s="145">
        <v>1</v>
      </c>
      <c r="J159" s="140">
        <f t="shared" si="5"/>
        <v>5000.0000000000045</v>
      </c>
      <c r="K159" s="145"/>
    </row>
    <row r="160" spans="1:11" ht="19.5" customHeight="1">
      <c r="A160" s="487"/>
      <c r="B160" s="87">
        <v>6158200</v>
      </c>
      <c r="C160" s="88" t="s">
        <v>2481</v>
      </c>
      <c r="D160" s="89" t="s">
        <v>2482</v>
      </c>
      <c r="E160" s="145">
        <v>4800</v>
      </c>
      <c r="F160" s="145">
        <v>1</v>
      </c>
      <c r="G160" s="140">
        <v>5000.0000000000045</v>
      </c>
      <c r="H160" s="140">
        <f t="shared" si="4"/>
        <v>1.0416666666666676</v>
      </c>
      <c r="I160" s="145">
        <v>1</v>
      </c>
      <c r="J160" s="140">
        <f t="shared" si="5"/>
        <v>5000.0000000000045</v>
      </c>
      <c r="K160" s="145"/>
    </row>
    <row r="161" spans="1:11" ht="19.5" customHeight="1">
      <c r="A161" s="487"/>
      <c r="B161" s="87">
        <v>6159300</v>
      </c>
      <c r="C161" s="88" t="s">
        <v>2483</v>
      </c>
      <c r="D161" s="89" t="s">
        <v>2484</v>
      </c>
      <c r="E161" s="145">
        <v>4800</v>
      </c>
      <c r="F161" s="145">
        <v>1</v>
      </c>
      <c r="G161" s="140">
        <v>5000.0000000000045</v>
      </c>
      <c r="H161" s="140">
        <f t="shared" si="4"/>
        <v>1.0416666666666676</v>
      </c>
      <c r="I161" s="145">
        <v>1</v>
      </c>
      <c r="J161" s="140">
        <f t="shared" si="5"/>
        <v>5000.0000000000045</v>
      </c>
      <c r="K161" s="145"/>
    </row>
    <row r="162" spans="1:11" ht="19.5" customHeight="1">
      <c r="A162" s="487"/>
      <c r="B162" s="87">
        <v>61601000</v>
      </c>
      <c r="C162" s="88" t="s">
        <v>2485</v>
      </c>
      <c r="D162" s="89" t="s">
        <v>2486</v>
      </c>
      <c r="E162" s="145">
        <v>4800</v>
      </c>
      <c r="F162" s="145">
        <v>1</v>
      </c>
      <c r="G162" s="140">
        <v>6600.0000000000064</v>
      </c>
      <c r="H162" s="140">
        <f t="shared" si="4"/>
        <v>1.3750000000000013</v>
      </c>
      <c r="I162" s="145">
        <v>1</v>
      </c>
      <c r="J162" s="140">
        <f t="shared" si="5"/>
        <v>6600.0000000000064</v>
      </c>
      <c r="K162" s="145"/>
    </row>
    <row r="163" spans="1:11" ht="19.5" customHeight="1">
      <c r="A163" s="488"/>
      <c r="B163" s="87">
        <v>61611200</v>
      </c>
      <c r="C163" s="88" t="s">
        <v>2487</v>
      </c>
      <c r="D163" s="89" t="s">
        <v>2488</v>
      </c>
      <c r="E163" s="145">
        <v>4800</v>
      </c>
      <c r="F163" s="145">
        <v>1</v>
      </c>
      <c r="G163" s="140">
        <v>6600.0000000000064</v>
      </c>
      <c r="H163" s="140">
        <f t="shared" si="4"/>
        <v>1.3750000000000013</v>
      </c>
      <c r="I163" s="145">
        <v>1</v>
      </c>
      <c r="J163" s="140">
        <f t="shared" si="5"/>
        <v>6600.0000000000064</v>
      </c>
      <c r="K163" s="145"/>
    </row>
    <row r="164" spans="1:11" ht="19.5" customHeight="1">
      <c r="A164" s="486" t="s">
        <v>4266</v>
      </c>
      <c r="B164" s="87">
        <v>6162560</v>
      </c>
      <c r="C164" s="88" t="s">
        <v>2489</v>
      </c>
      <c r="D164" s="89" t="s">
        <v>2490</v>
      </c>
      <c r="E164" s="145">
        <v>500</v>
      </c>
      <c r="F164" s="145">
        <v>1</v>
      </c>
      <c r="G164" s="140">
        <v>700.00000000000023</v>
      </c>
      <c r="H164" s="140">
        <f t="shared" si="4"/>
        <v>1.4000000000000004</v>
      </c>
      <c r="I164" s="145">
        <v>1</v>
      </c>
      <c r="J164" s="140">
        <f t="shared" si="5"/>
        <v>700.00000000000023</v>
      </c>
      <c r="K164" s="145"/>
    </row>
    <row r="165" spans="1:11" ht="19.5" customHeight="1">
      <c r="A165" s="487"/>
      <c r="B165" s="87">
        <v>6163690</v>
      </c>
      <c r="C165" s="88" t="s">
        <v>2491</v>
      </c>
      <c r="D165" s="89" t="s">
        <v>2492</v>
      </c>
      <c r="E165" s="145">
        <v>500</v>
      </c>
      <c r="F165" s="145">
        <v>1</v>
      </c>
      <c r="G165" s="140">
        <v>799.9999999999992</v>
      </c>
      <c r="H165" s="140">
        <f t="shared" si="4"/>
        <v>1.5999999999999983</v>
      </c>
      <c r="I165" s="145">
        <v>1</v>
      </c>
      <c r="J165" s="140">
        <f t="shared" si="5"/>
        <v>799.9999999999992</v>
      </c>
      <c r="K165" s="145"/>
    </row>
    <row r="166" spans="1:11" ht="19.5" customHeight="1">
      <c r="A166" s="488"/>
      <c r="B166" s="87">
        <v>6164515</v>
      </c>
      <c r="C166" s="88" t="s">
        <v>2493</v>
      </c>
      <c r="D166" s="89" t="s">
        <v>2494</v>
      </c>
      <c r="E166" s="145">
        <v>200</v>
      </c>
      <c r="F166" s="145">
        <v>1</v>
      </c>
      <c r="G166" s="140">
        <v>1519.9999999999993</v>
      </c>
      <c r="H166" s="140">
        <f t="shared" si="4"/>
        <v>7.599999999999997</v>
      </c>
      <c r="I166" s="145">
        <v>1</v>
      </c>
      <c r="J166" s="140">
        <f t="shared" si="5"/>
        <v>1519.9999999999993</v>
      </c>
      <c r="K166" s="145"/>
    </row>
    <row r="167" spans="1:11" ht="19.5" customHeight="1">
      <c r="A167" s="486" t="s">
        <v>4267</v>
      </c>
      <c r="B167" s="87">
        <v>61651</v>
      </c>
      <c r="C167" s="88" t="s">
        <v>2495</v>
      </c>
      <c r="D167" s="89" t="s">
        <v>2496</v>
      </c>
      <c r="E167" s="145">
        <v>1000</v>
      </c>
      <c r="F167" s="145">
        <v>1</v>
      </c>
      <c r="G167" s="140">
        <v>480.00000000000068</v>
      </c>
      <c r="H167" s="140">
        <f t="shared" si="4"/>
        <v>0.4800000000000007</v>
      </c>
      <c r="I167" s="145">
        <v>1</v>
      </c>
      <c r="J167" s="140">
        <f t="shared" si="5"/>
        <v>480.00000000000068</v>
      </c>
      <c r="K167" s="145"/>
    </row>
    <row r="168" spans="1:11" ht="19.5" customHeight="1">
      <c r="A168" s="487"/>
      <c r="B168" s="87">
        <v>6166101</v>
      </c>
      <c r="C168" s="88" t="s">
        <v>2497</v>
      </c>
      <c r="D168" s="89" t="s">
        <v>2498</v>
      </c>
      <c r="E168" s="145">
        <v>500</v>
      </c>
      <c r="F168" s="145">
        <v>1</v>
      </c>
      <c r="G168" s="140">
        <v>399.9999999999996</v>
      </c>
      <c r="H168" s="140">
        <f t="shared" si="4"/>
        <v>0.79999999999999916</v>
      </c>
      <c r="I168" s="145">
        <v>1</v>
      </c>
      <c r="J168" s="140">
        <f t="shared" si="5"/>
        <v>399.9999999999996</v>
      </c>
      <c r="K168" s="145"/>
    </row>
    <row r="169" spans="1:11" ht="19.5" customHeight="1">
      <c r="A169" s="487"/>
      <c r="B169" s="87">
        <v>61672</v>
      </c>
      <c r="C169" s="88" t="s">
        <v>2499</v>
      </c>
      <c r="D169" s="89" t="s">
        <v>2500</v>
      </c>
      <c r="E169" s="145">
        <v>1000</v>
      </c>
      <c r="F169" s="145">
        <v>1</v>
      </c>
      <c r="G169" s="140">
        <v>599.99999999999932</v>
      </c>
      <c r="H169" s="140">
        <f t="shared" si="4"/>
        <v>0.59999999999999931</v>
      </c>
      <c r="I169" s="145">
        <v>1</v>
      </c>
      <c r="J169" s="140">
        <f t="shared" si="5"/>
        <v>599.99999999999932</v>
      </c>
      <c r="K169" s="145"/>
    </row>
    <row r="170" spans="1:11" ht="19.5" customHeight="1">
      <c r="A170" s="488"/>
      <c r="B170" s="87">
        <v>6168102</v>
      </c>
      <c r="C170" s="88" t="s">
        <v>2501</v>
      </c>
      <c r="D170" s="89" t="s">
        <v>2502</v>
      </c>
      <c r="E170" s="145">
        <v>500</v>
      </c>
      <c r="F170" s="145">
        <v>1</v>
      </c>
      <c r="G170" s="140">
        <v>439.9999999999992</v>
      </c>
      <c r="H170" s="140">
        <f t="shared" si="4"/>
        <v>0.87999999999999845</v>
      </c>
      <c r="I170" s="145">
        <v>1</v>
      </c>
      <c r="J170" s="140">
        <f t="shared" si="5"/>
        <v>439.9999999999992</v>
      </c>
      <c r="K170" s="145"/>
    </row>
    <row r="171" spans="1:11" ht="19.5" customHeight="1">
      <c r="A171" s="486" t="s">
        <v>4268</v>
      </c>
      <c r="B171" s="87">
        <v>61691</v>
      </c>
      <c r="C171" s="88" t="s">
        <v>2503</v>
      </c>
      <c r="D171" s="89" t="s">
        <v>2504</v>
      </c>
      <c r="E171" s="145">
        <v>500</v>
      </c>
      <c r="F171" s="145">
        <v>1</v>
      </c>
      <c r="G171" s="140">
        <v>599.99999999999932</v>
      </c>
      <c r="H171" s="140">
        <f t="shared" si="4"/>
        <v>1.1999999999999986</v>
      </c>
      <c r="I171" s="145">
        <v>1</v>
      </c>
      <c r="J171" s="140">
        <f t="shared" si="5"/>
        <v>599.99999999999932</v>
      </c>
      <c r="K171" s="145"/>
    </row>
    <row r="172" spans="1:11" ht="19.5" customHeight="1">
      <c r="A172" s="488"/>
      <c r="B172" s="87">
        <v>617010</v>
      </c>
      <c r="C172" s="88" t="s">
        <v>2505</v>
      </c>
      <c r="D172" s="89" t="s">
        <v>2506</v>
      </c>
      <c r="E172" s="145">
        <v>500</v>
      </c>
      <c r="F172" s="145">
        <v>1</v>
      </c>
      <c r="G172" s="140">
        <v>487.99999999999977</v>
      </c>
      <c r="H172" s="140">
        <f t="shared" si="4"/>
        <v>0.97599999999999953</v>
      </c>
      <c r="I172" s="145">
        <v>1</v>
      </c>
      <c r="J172" s="140">
        <f t="shared" si="5"/>
        <v>487.99999999999977</v>
      </c>
      <c r="K172" s="145"/>
    </row>
    <row r="173" spans="1:11" ht="19.5" customHeight="1">
      <c r="A173" s="486" t="s">
        <v>4269</v>
      </c>
      <c r="B173" s="87">
        <v>6171125</v>
      </c>
      <c r="C173" s="88" t="s">
        <v>2507</v>
      </c>
      <c r="D173" s="94" t="s">
        <v>2508</v>
      </c>
      <c r="E173" s="145">
        <v>24</v>
      </c>
      <c r="F173" s="145">
        <v>1</v>
      </c>
      <c r="G173" s="140">
        <v>865.0000000000008</v>
      </c>
      <c r="H173" s="140">
        <f t="shared" si="4"/>
        <v>36.0416666666667</v>
      </c>
      <c r="I173" s="145">
        <v>1</v>
      </c>
      <c r="J173" s="140">
        <f t="shared" si="5"/>
        <v>865.0000000000008</v>
      </c>
      <c r="K173" s="145"/>
    </row>
    <row r="174" spans="1:11" ht="19.5" customHeight="1">
      <c r="A174" s="487"/>
      <c r="B174" s="87">
        <v>6172250</v>
      </c>
      <c r="C174" s="88" t="s">
        <v>2509</v>
      </c>
      <c r="D174" s="94" t="s">
        <v>2510</v>
      </c>
      <c r="E174" s="145">
        <v>12</v>
      </c>
      <c r="F174" s="145">
        <v>1</v>
      </c>
      <c r="G174" s="140">
        <v>615.00000000000068</v>
      </c>
      <c r="H174" s="140">
        <f t="shared" si="4"/>
        <v>51.250000000000057</v>
      </c>
      <c r="I174" s="145">
        <v>1</v>
      </c>
      <c r="J174" s="140">
        <f t="shared" si="5"/>
        <v>615.00000000000068</v>
      </c>
      <c r="K174" s="145"/>
    </row>
    <row r="175" spans="1:11" ht="19.5" customHeight="1">
      <c r="A175" s="487"/>
      <c r="B175" s="87">
        <v>6173500</v>
      </c>
      <c r="C175" s="88" t="s">
        <v>2511</v>
      </c>
      <c r="D175" s="94" t="s">
        <v>2512</v>
      </c>
      <c r="E175" s="145">
        <v>12</v>
      </c>
      <c r="F175" s="145">
        <v>1</v>
      </c>
      <c r="G175" s="140">
        <v>835.00000000000023</v>
      </c>
      <c r="H175" s="140">
        <f t="shared" si="4"/>
        <v>69.583333333333357</v>
      </c>
      <c r="I175" s="145">
        <v>1</v>
      </c>
      <c r="J175" s="140">
        <f t="shared" si="5"/>
        <v>835.00000000000023</v>
      </c>
      <c r="K175" s="145"/>
    </row>
    <row r="176" spans="1:11" ht="19.5" customHeight="1">
      <c r="A176" s="487"/>
      <c r="B176" s="87">
        <v>61740</v>
      </c>
      <c r="C176" s="88" t="s">
        <v>2513</v>
      </c>
      <c r="D176" s="94" t="s">
        <v>2514</v>
      </c>
      <c r="E176" s="145">
        <v>6</v>
      </c>
      <c r="F176" s="145">
        <v>1</v>
      </c>
      <c r="G176" s="140">
        <v>579.99999999999966</v>
      </c>
      <c r="H176" s="140">
        <f t="shared" si="4"/>
        <v>96.666666666666615</v>
      </c>
      <c r="I176" s="145">
        <v>1</v>
      </c>
      <c r="J176" s="140">
        <f t="shared" si="5"/>
        <v>579.99999999999966</v>
      </c>
      <c r="K176" s="145"/>
    </row>
    <row r="177" spans="1:11" ht="19.5" customHeight="1">
      <c r="A177" s="487"/>
      <c r="B177" s="87">
        <v>6175800</v>
      </c>
      <c r="C177" s="88" t="s">
        <v>2515</v>
      </c>
      <c r="D177" s="94" t="s">
        <v>2516</v>
      </c>
      <c r="E177" s="145">
        <v>6</v>
      </c>
      <c r="F177" s="145">
        <v>1</v>
      </c>
      <c r="G177" s="140">
        <v>2550.0000000000059</v>
      </c>
      <c r="H177" s="140">
        <f t="shared" si="4"/>
        <v>425.00000000000097</v>
      </c>
      <c r="I177" s="145">
        <v>1</v>
      </c>
      <c r="J177" s="140">
        <f t="shared" si="5"/>
        <v>2550.0000000000059</v>
      </c>
      <c r="K177" s="145"/>
    </row>
    <row r="178" spans="1:11" ht="19.5" customHeight="1">
      <c r="A178" s="488"/>
      <c r="B178" s="87">
        <v>61760</v>
      </c>
      <c r="C178" s="88" t="s">
        <v>2517</v>
      </c>
      <c r="D178" s="94" t="s">
        <v>2518</v>
      </c>
      <c r="E178" s="145">
        <v>4</v>
      </c>
      <c r="F178" s="145">
        <v>1</v>
      </c>
      <c r="G178" s="140">
        <v>2755.0000000000082</v>
      </c>
      <c r="H178" s="140">
        <f t="shared" si="4"/>
        <v>688.75000000000205</v>
      </c>
      <c r="I178" s="145">
        <v>1</v>
      </c>
      <c r="J178" s="140">
        <f t="shared" si="5"/>
        <v>2755.0000000000082</v>
      </c>
      <c r="K178" s="145"/>
    </row>
    <row r="179" spans="1:11" ht="19.5" customHeight="1">
      <c r="A179" s="486" t="s">
        <v>4270</v>
      </c>
      <c r="B179" s="87">
        <v>61771</v>
      </c>
      <c r="C179" s="88" t="s">
        <v>2519</v>
      </c>
      <c r="D179" s="95" t="s">
        <v>2520</v>
      </c>
      <c r="E179" s="145">
        <v>1000</v>
      </c>
      <c r="F179" s="145">
        <v>1</v>
      </c>
      <c r="G179" s="140">
        <v>979.9999999999992</v>
      </c>
      <c r="H179" s="140">
        <f t="shared" si="4"/>
        <v>0.97999999999999921</v>
      </c>
      <c r="I179" s="145">
        <v>1</v>
      </c>
      <c r="J179" s="140">
        <f t="shared" si="5"/>
        <v>979.9999999999992</v>
      </c>
      <c r="K179" s="145"/>
    </row>
    <row r="180" spans="1:11" ht="19.5" customHeight="1">
      <c r="A180" s="487"/>
      <c r="B180" s="87">
        <v>61782</v>
      </c>
      <c r="C180" s="88" t="s">
        <v>2521</v>
      </c>
      <c r="D180" s="95" t="s">
        <v>2522</v>
      </c>
      <c r="E180" s="145">
        <v>1000</v>
      </c>
      <c r="F180" s="145">
        <v>1</v>
      </c>
      <c r="G180" s="140">
        <v>979.9999999999992</v>
      </c>
      <c r="H180" s="140">
        <f t="shared" si="4"/>
        <v>0.97999999999999921</v>
      </c>
      <c r="I180" s="145">
        <v>1</v>
      </c>
      <c r="J180" s="140">
        <f t="shared" si="5"/>
        <v>979.9999999999992</v>
      </c>
      <c r="K180" s="145"/>
    </row>
    <row r="181" spans="1:11" ht="19.5" customHeight="1">
      <c r="A181" s="487"/>
      <c r="B181" s="87">
        <v>61793</v>
      </c>
      <c r="C181" s="88" t="s">
        <v>2523</v>
      </c>
      <c r="D181" s="95" t="s">
        <v>2524</v>
      </c>
      <c r="E181" s="145">
        <v>1000</v>
      </c>
      <c r="F181" s="145">
        <v>1</v>
      </c>
      <c r="G181" s="140">
        <v>979.9999999999992</v>
      </c>
      <c r="H181" s="140">
        <f t="shared" si="4"/>
        <v>0.97999999999999921</v>
      </c>
      <c r="I181" s="145">
        <v>1</v>
      </c>
      <c r="J181" s="140">
        <f t="shared" si="5"/>
        <v>979.9999999999992</v>
      </c>
      <c r="K181" s="145"/>
    </row>
    <row r="182" spans="1:11" ht="19.5" customHeight="1">
      <c r="A182" s="487"/>
      <c r="B182" s="87">
        <v>61804</v>
      </c>
      <c r="C182" s="88" t="s">
        <v>2525</v>
      </c>
      <c r="D182" s="95" t="s">
        <v>2526</v>
      </c>
      <c r="E182" s="145">
        <v>1000</v>
      </c>
      <c r="F182" s="145">
        <v>1</v>
      </c>
      <c r="G182" s="140">
        <v>979.9999999999992</v>
      </c>
      <c r="H182" s="140">
        <f t="shared" si="4"/>
        <v>0.97999999999999921</v>
      </c>
      <c r="I182" s="145">
        <v>1</v>
      </c>
      <c r="J182" s="140">
        <f t="shared" si="5"/>
        <v>979.9999999999992</v>
      </c>
      <c r="K182" s="145"/>
    </row>
    <row r="183" spans="1:11" ht="19.5" customHeight="1">
      <c r="A183" s="488"/>
      <c r="B183" s="87">
        <v>61815</v>
      </c>
      <c r="C183" s="88" t="s">
        <v>2527</v>
      </c>
      <c r="D183" s="95" t="s">
        <v>2528</v>
      </c>
      <c r="E183" s="145">
        <v>1000</v>
      </c>
      <c r="F183" s="145">
        <v>1</v>
      </c>
      <c r="G183" s="140">
        <v>979.9999999999992</v>
      </c>
      <c r="H183" s="140">
        <f t="shared" si="4"/>
        <v>0.97999999999999921</v>
      </c>
      <c r="I183" s="145">
        <v>1</v>
      </c>
      <c r="J183" s="140">
        <f t="shared" si="5"/>
        <v>979.9999999999992</v>
      </c>
      <c r="K183" s="145"/>
    </row>
    <row r="184" spans="1:11" ht="19.5" customHeight="1">
      <c r="A184" s="486" t="s">
        <v>4271</v>
      </c>
      <c r="B184" s="87">
        <v>61821</v>
      </c>
      <c r="C184" s="88" t="s">
        <v>2529</v>
      </c>
      <c r="D184" s="95" t="s">
        <v>2530</v>
      </c>
      <c r="E184" s="145">
        <v>1000</v>
      </c>
      <c r="F184" s="145">
        <v>1</v>
      </c>
      <c r="G184" s="140">
        <v>1200.0000000000007</v>
      </c>
      <c r="H184" s="140">
        <f t="shared" si="4"/>
        <v>1.2000000000000006</v>
      </c>
      <c r="I184" s="145">
        <v>1</v>
      </c>
      <c r="J184" s="140">
        <f t="shared" si="5"/>
        <v>1200.0000000000007</v>
      </c>
      <c r="K184" s="145"/>
    </row>
    <row r="185" spans="1:11" ht="19.5" customHeight="1">
      <c r="A185" s="487"/>
      <c r="B185" s="87">
        <v>61832</v>
      </c>
      <c r="C185" s="88" t="s">
        <v>2531</v>
      </c>
      <c r="D185" s="95" t="s">
        <v>2532</v>
      </c>
      <c r="E185" s="145">
        <v>1000</v>
      </c>
      <c r="F185" s="145">
        <v>1</v>
      </c>
      <c r="G185" s="140">
        <v>1200.0000000000007</v>
      </c>
      <c r="H185" s="140">
        <f t="shared" si="4"/>
        <v>1.2000000000000006</v>
      </c>
      <c r="I185" s="145">
        <v>1</v>
      </c>
      <c r="J185" s="140">
        <f t="shared" si="5"/>
        <v>1200.0000000000007</v>
      </c>
      <c r="K185" s="145"/>
    </row>
    <row r="186" spans="1:11" ht="19.5" customHeight="1">
      <c r="A186" s="487"/>
      <c r="B186" s="87">
        <v>61843</v>
      </c>
      <c r="C186" s="88" t="s">
        <v>2533</v>
      </c>
      <c r="D186" s="95" t="s">
        <v>2534</v>
      </c>
      <c r="E186" s="145">
        <v>1000</v>
      </c>
      <c r="F186" s="145">
        <v>1</v>
      </c>
      <c r="G186" s="140">
        <v>1200.0000000000007</v>
      </c>
      <c r="H186" s="140">
        <f t="shared" si="4"/>
        <v>1.2000000000000006</v>
      </c>
      <c r="I186" s="145">
        <v>1</v>
      </c>
      <c r="J186" s="140">
        <f t="shared" si="5"/>
        <v>1200.0000000000007</v>
      </c>
      <c r="K186" s="145"/>
    </row>
    <row r="187" spans="1:11" ht="19.5" customHeight="1">
      <c r="A187" s="487"/>
      <c r="B187" s="87">
        <v>61854</v>
      </c>
      <c r="C187" s="88" t="s">
        <v>2535</v>
      </c>
      <c r="D187" s="95" t="s">
        <v>2536</v>
      </c>
      <c r="E187" s="145">
        <v>1000</v>
      </c>
      <c r="F187" s="145">
        <v>1</v>
      </c>
      <c r="G187" s="140">
        <v>1200.0000000000007</v>
      </c>
      <c r="H187" s="140">
        <f t="shared" si="4"/>
        <v>1.2000000000000006</v>
      </c>
      <c r="I187" s="145">
        <v>1</v>
      </c>
      <c r="J187" s="140">
        <f t="shared" si="5"/>
        <v>1200.0000000000007</v>
      </c>
      <c r="K187" s="145"/>
    </row>
    <row r="188" spans="1:11" ht="19.5" customHeight="1">
      <c r="A188" s="488"/>
      <c r="B188" s="87">
        <v>61865</v>
      </c>
      <c r="C188" s="88" t="s">
        <v>2537</v>
      </c>
      <c r="D188" s="95" t="s">
        <v>2538</v>
      </c>
      <c r="E188" s="145">
        <v>1000</v>
      </c>
      <c r="F188" s="145">
        <v>1</v>
      </c>
      <c r="G188" s="140">
        <v>1200.0000000000007</v>
      </c>
      <c r="H188" s="140">
        <f t="shared" si="4"/>
        <v>1.2000000000000006</v>
      </c>
      <c r="I188" s="145">
        <v>1</v>
      </c>
      <c r="J188" s="140">
        <f t="shared" si="5"/>
        <v>1200.0000000000007</v>
      </c>
      <c r="K188" s="145"/>
    </row>
    <row r="189" spans="1:11" ht="19.5" customHeight="1">
      <c r="A189" s="486" t="s">
        <v>4272</v>
      </c>
      <c r="B189" s="87">
        <v>61871</v>
      </c>
      <c r="C189" s="88" t="s">
        <v>2539</v>
      </c>
      <c r="D189" s="90" t="s">
        <v>2540</v>
      </c>
      <c r="E189" s="145">
        <v>500</v>
      </c>
      <c r="F189" s="145">
        <v>1</v>
      </c>
      <c r="G189" s="140">
        <v>700.00000000000023</v>
      </c>
      <c r="H189" s="140">
        <f t="shared" si="4"/>
        <v>1.4000000000000004</v>
      </c>
      <c r="I189" s="145">
        <v>1</v>
      </c>
      <c r="J189" s="140">
        <f t="shared" si="5"/>
        <v>700.00000000000023</v>
      </c>
      <c r="K189" s="145"/>
    </row>
    <row r="190" spans="1:11" ht="19.5" customHeight="1">
      <c r="A190" s="487"/>
      <c r="B190" s="87">
        <v>61882</v>
      </c>
      <c r="C190" s="88" t="s">
        <v>2541</v>
      </c>
      <c r="D190" s="90" t="s">
        <v>2542</v>
      </c>
      <c r="E190" s="145">
        <v>500</v>
      </c>
      <c r="F190" s="145">
        <v>1</v>
      </c>
      <c r="G190" s="140">
        <v>799.9999999999992</v>
      </c>
      <c r="H190" s="140">
        <f t="shared" si="4"/>
        <v>1.5999999999999983</v>
      </c>
      <c r="I190" s="145">
        <v>1</v>
      </c>
      <c r="J190" s="140">
        <f t="shared" si="5"/>
        <v>799.9999999999992</v>
      </c>
      <c r="K190" s="145"/>
    </row>
    <row r="191" spans="1:11" ht="19.5" customHeight="1">
      <c r="A191" s="487"/>
      <c r="B191" s="87">
        <v>61895</v>
      </c>
      <c r="C191" s="88" t="s">
        <v>2543</v>
      </c>
      <c r="D191" s="90" t="s">
        <v>2544</v>
      </c>
      <c r="E191" s="145">
        <v>500</v>
      </c>
      <c r="F191" s="145">
        <v>1</v>
      </c>
      <c r="G191" s="140">
        <v>992.14285714285688</v>
      </c>
      <c r="H191" s="140">
        <f t="shared" si="4"/>
        <v>1.9842857142857138</v>
      </c>
      <c r="I191" s="145">
        <v>1</v>
      </c>
      <c r="J191" s="140">
        <f t="shared" si="5"/>
        <v>992.14285714285688</v>
      </c>
      <c r="K191" s="145"/>
    </row>
    <row r="192" spans="1:11" ht="19.5" customHeight="1">
      <c r="A192" s="487"/>
      <c r="B192" s="87">
        <v>619010</v>
      </c>
      <c r="C192" s="88" t="s">
        <v>2545</v>
      </c>
      <c r="D192" s="90" t="s">
        <v>2546</v>
      </c>
      <c r="E192" s="145">
        <v>400</v>
      </c>
      <c r="F192" s="145">
        <v>1</v>
      </c>
      <c r="G192" s="140">
        <v>857.14285714285677</v>
      </c>
      <c r="H192" s="140">
        <f t="shared" si="4"/>
        <v>2.1428571428571419</v>
      </c>
      <c r="I192" s="145">
        <v>1</v>
      </c>
      <c r="J192" s="140">
        <f t="shared" si="5"/>
        <v>857.14285714285677</v>
      </c>
      <c r="K192" s="145"/>
    </row>
    <row r="193" spans="1:11" ht="19.5" customHeight="1">
      <c r="A193" s="487"/>
      <c r="B193" s="87">
        <v>619125</v>
      </c>
      <c r="C193" s="88" t="s">
        <v>2547</v>
      </c>
      <c r="D193" s="90" t="s">
        <v>2548</v>
      </c>
      <c r="E193" s="145">
        <v>200</v>
      </c>
      <c r="F193" s="145">
        <v>1</v>
      </c>
      <c r="G193" s="140">
        <v>860.00000000000045</v>
      </c>
      <c r="H193" s="140">
        <f t="shared" si="4"/>
        <v>4.3000000000000025</v>
      </c>
      <c r="I193" s="145">
        <v>1</v>
      </c>
      <c r="J193" s="140">
        <f t="shared" si="5"/>
        <v>860.00000000000045</v>
      </c>
      <c r="K193" s="145"/>
    </row>
    <row r="194" spans="1:11" ht="19.5" customHeight="1">
      <c r="A194" s="487"/>
      <c r="B194" s="87">
        <v>619250</v>
      </c>
      <c r="C194" s="88" t="s">
        <v>2549</v>
      </c>
      <c r="D194" s="90" t="s">
        <v>2550</v>
      </c>
      <c r="E194" s="145">
        <v>100</v>
      </c>
      <c r="F194" s="145">
        <v>1</v>
      </c>
      <c r="G194" s="140">
        <v>799.9999999999992</v>
      </c>
      <c r="H194" s="140">
        <f t="shared" si="4"/>
        <v>7.999999999999992</v>
      </c>
      <c r="I194" s="145">
        <v>1</v>
      </c>
      <c r="J194" s="140">
        <f t="shared" si="5"/>
        <v>799.9999999999992</v>
      </c>
      <c r="K194" s="145"/>
    </row>
    <row r="195" spans="1:11" ht="19.5" customHeight="1">
      <c r="A195" s="488"/>
      <c r="B195" s="87">
        <v>6193100</v>
      </c>
      <c r="C195" s="88" t="s">
        <v>2551</v>
      </c>
      <c r="D195" s="90" t="s">
        <v>2552</v>
      </c>
      <c r="E195" s="145">
        <v>100</v>
      </c>
      <c r="F195" s="145">
        <v>1</v>
      </c>
      <c r="G195" s="140">
        <v>1220.0000000000005</v>
      </c>
      <c r="H195" s="140">
        <f t="shared" si="4"/>
        <v>12.200000000000005</v>
      </c>
      <c r="I195" s="145">
        <v>1</v>
      </c>
      <c r="J195" s="140">
        <f t="shared" si="5"/>
        <v>1220.0000000000005</v>
      </c>
      <c r="K195" s="145"/>
    </row>
    <row r="196" spans="1:11" ht="19.5" customHeight="1">
      <c r="A196" s="486" t="s">
        <v>4273</v>
      </c>
      <c r="B196" s="87">
        <v>61941</v>
      </c>
      <c r="C196" s="88" t="s">
        <v>2553</v>
      </c>
      <c r="D196" s="90" t="s">
        <v>2554</v>
      </c>
      <c r="E196" s="145">
        <v>500</v>
      </c>
      <c r="F196" s="145">
        <v>1</v>
      </c>
      <c r="G196" s="140">
        <v>660.00000000000068</v>
      </c>
      <c r="H196" s="140">
        <f t="shared" ref="H196:H259" si="6">G196/E196</f>
        <v>1.3200000000000014</v>
      </c>
      <c r="I196" s="145">
        <v>1</v>
      </c>
      <c r="J196" s="140">
        <f t="shared" ref="J196:J259" si="7">F196*G196*I196</f>
        <v>660.00000000000068</v>
      </c>
      <c r="K196" s="145"/>
    </row>
    <row r="197" spans="1:11" ht="19.5" customHeight="1">
      <c r="A197" s="487"/>
      <c r="B197" s="87">
        <v>61952</v>
      </c>
      <c r="C197" s="88" t="s">
        <v>2555</v>
      </c>
      <c r="D197" s="90" t="s">
        <v>2556</v>
      </c>
      <c r="E197" s="145">
        <v>500</v>
      </c>
      <c r="F197" s="145">
        <v>1</v>
      </c>
      <c r="G197" s="140">
        <v>799.9999999999992</v>
      </c>
      <c r="H197" s="140">
        <f t="shared" si="6"/>
        <v>1.5999999999999983</v>
      </c>
      <c r="I197" s="145">
        <v>1</v>
      </c>
      <c r="J197" s="140">
        <f t="shared" si="7"/>
        <v>799.9999999999992</v>
      </c>
      <c r="K197" s="145"/>
    </row>
    <row r="198" spans="1:11" ht="19.5" customHeight="1">
      <c r="A198" s="487"/>
      <c r="B198" s="87">
        <v>61965</v>
      </c>
      <c r="C198" s="88" t="s">
        <v>2557</v>
      </c>
      <c r="D198" s="90" t="s">
        <v>2558</v>
      </c>
      <c r="E198" s="145">
        <v>500</v>
      </c>
      <c r="F198" s="145">
        <v>1</v>
      </c>
      <c r="G198" s="140">
        <v>992.14285714285688</v>
      </c>
      <c r="H198" s="140">
        <f t="shared" si="6"/>
        <v>1.9842857142857138</v>
      </c>
      <c r="I198" s="145">
        <v>1</v>
      </c>
      <c r="J198" s="140">
        <f t="shared" si="7"/>
        <v>992.14285714285688</v>
      </c>
      <c r="K198" s="145"/>
    </row>
    <row r="199" spans="1:11" ht="19.5" customHeight="1">
      <c r="A199" s="487"/>
      <c r="B199" s="87">
        <v>619710</v>
      </c>
      <c r="C199" s="88" t="s">
        <v>2559</v>
      </c>
      <c r="D199" s="90" t="s">
        <v>2560</v>
      </c>
      <c r="E199" s="145">
        <v>400</v>
      </c>
      <c r="F199" s="145">
        <v>1</v>
      </c>
      <c r="G199" s="140">
        <v>857.14285714285677</v>
      </c>
      <c r="H199" s="140">
        <f t="shared" si="6"/>
        <v>2.1428571428571419</v>
      </c>
      <c r="I199" s="145">
        <v>1</v>
      </c>
      <c r="J199" s="140">
        <f t="shared" si="7"/>
        <v>857.14285714285677</v>
      </c>
      <c r="K199" s="145"/>
    </row>
    <row r="200" spans="1:11" ht="19.5" customHeight="1">
      <c r="A200" s="487"/>
      <c r="B200" s="87">
        <v>619825</v>
      </c>
      <c r="C200" s="88" t="s">
        <v>2561</v>
      </c>
      <c r="D200" s="90" t="s">
        <v>2562</v>
      </c>
      <c r="E200" s="145">
        <v>200</v>
      </c>
      <c r="F200" s="145">
        <v>1</v>
      </c>
      <c r="G200" s="140">
        <v>860.00000000000045</v>
      </c>
      <c r="H200" s="140">
        <f t="shared" si="6"/>
        <v>4.3000000000000025</v>
      </c>
      <c r="I200" s="145">
        <v>1</v>
      </c>
      <c r="J200" s="140">
        <f t="shared" si="7"/>
        <v>860.00000000000045</v>
      </c>
      <c r="K200" s="145"/>
    </row>
    <row r="201" spans="1:11" ht="19.5" customHeight="1">
      <c r="A201" s="487"/>
      <c r="B201" s="87">
        <v>619950</v>
      </c>
      <c r="C201" s="88" t="s">
        <v>2563</v>
      </c>
      <c r="D201" s="90" t="s">
        <v>2564</v>
      </c>
      <c r="E201" s="145">
        <v>100</v>
      </c>
      <c r="F201" s="145">
        <v>1</v>
      </c>
      <c r="G201" s="140">
        <v>799.9999999999992</v>
      </c>
      <c r="H201" s="140">
        <f t="shared" si="6"/>
        <v>7.999999999999992</v>
      </c>
      <c r="I201" s="145">
        <v>1</v>
      </c>
      <c r="J201" s="140">
        <f t="shared" si="7"/>
        <v>799.9999999999992</v>
      </c>
      <c r="K201" s="145"/>
    </row>
    <row r="202" spans="1:11" ht="19.5" customHeight="1">
      <c r="A202" s="488"/>
      <c r="B202" s="87">
        <v>6200100</v>
      </c>
      <c r="C202" s="88" t="s">
        <v>2565</v>
      </c>
      <c r="D202" s="90" t="s">
        <v>2566</v>
      </c>
      <c r="E202" s="145">
        <v>100</v>
      </c>
      <c r="F202" s="145">
        <v>1</v>
      </c>
      <c r="G202" s="140">
        <v>1245.0000000000007</v>
      </c>
      <c r="H202" s="140">
        <f t="shared" si="6"/>
        <v>12.450000000000006</v>
      </c>
      <c r="I202" s="145">
        <v>1</v>
      </c>
      <c r="J202" s="140">
        <f t="shared" si="7"/>
        <v>1245.0000000000007</v>
      </c>
      <c r="K202" s="145"/>
    </row>
    <row r="203" spans="1:11" ht="19.5" customHeight="1">
      <c r="A203" s="486" t="s">
        <v>4274</v>
      </c>
      <c r="B203" s="87">
        <v>620140</v>
      </c>
      <c r="C203" s="88" t="s">
        <v>2567</v>
      </c>
      <c r="D203" s="91" t="s">
        <v>2568</v>
      </c>
      <c r="E203" s="145">
        <v>100</v>
      </c>
      <c r="F203" s="145">
        <v>1</v>
      </c>
      <c r="G203" s="140">
        <v>979.9999999999992</v>
      </c>
      <c r="H203" s="140">
        <f t="shared" si="6"/>
        <v>9.7999999999999918</v>
      </c>
      <c r="I203" s="145">
        <v>1</v>
      </c>
      <c r="J203" s="140">
        <f t="shared" si="7"/>
        <v>979.9999999999992</v>
      </c>
      <c r="K203" s="145"/>
    </row>
    <row r="204" spans="1:11" ht="19.5" customHeight="1">
      <c r="A204" s="487"/>
      <c r="B204" s="87">
        <v>620270</v>
      </c>
      <c r="C204" s="88" t="s">
        <v>2569</v>
      </c>
      <c r="D204" s="91" t="s">
        <v>2570</v>
      </c>
      <c r="E204" s="145">
        <v>100</v>
      </c>
      <c r="F204" s="145">
        <v>1</v>
      </c>
      <c r="G204" s="140">
        <v>979.9999999999992</v>
      </c>
      <c r="H204" s="140">
        <f t="shared" si="6"/>
        <v>9.7999999999999918</v>
      </c>
      <c r="I204" s="145">
        <v>1</v>
      </c>
      <c r="J204" s="140">
        <f t="shared" si="7"/>
        <v>979.9999999999992</v>
      </c>
      <c r="K204" s="145"/>
    </row>
    <row r="205" spans="1:11" ht="19.5" customHeight="1">
      <c r="A205" s="488"/>
      <c r="B205" s="87">
        <v>6203100</v>
      </c>
      <c r="C205" s="88" t="s">
        <v>2571</v>
      </c>
      <c r="D205" s="91" t="s">
        <v>2572</v>
      </c>
      <c r="E205" s="145">
        <v>100</v>
      </c>
      <c r="F205" s="145">
        <v>1</v>
      </c>
      <c r="G205" s="140">
        <v>979.9999999999992</v>
      </c>
      <c r="H205" s="140">
        <f t="shared" si="6"/>
        <v>9.7999999999999918</v>
      </c>
      <c r="I205" s="145">
        <v>1</v>
      </c>
      <c r="J205" s="140">
        <f t="shared" si="7"/>
        <v>979.9999999999992</v>
      </c>
      <c r="K205" s="145"/>
    </row>
    <row r="206" spans="1:11" ht="19.5" customHeight="1">
      <c r="A206" s="486" t="s">
        <v>4275</v>
      </c>
      <c r="B206" s="87">
        <v>620435</v>
      </c>
      <c r="C206" s="88" t="s">
        <v>2573</v>
      </c>
      <c r="D206" s="96" t="s">
        <v>2574</v>
      </c>
      <c r="E206" s="145">
        <v>500</v>
      </c>
      <c r="F206" s="145">
        <v>1</v>
      </c>
      <c r="G206" s="140">
        <v>1240.0000000000002</v>
      </c>
      <c r="H206" s="140">
        <f t="shared" si="6"/>
        <v>2.4800000000000004</v>
      </c>
      <c r="I206" s="145">
        <v>1</v>
      </c>
      <c r="J206" s="140">
        <f t="shared" si="7"/>
        <v>1240.0000000000002</v>
      </c>
      <c r="K206" s="145"/>
    </row>
    <row r="207" spans="1:11" ht="19.5" customHeight="1">
      <c r="A207" s="487"/>
      <c r="B207" s="87">
        <v>620560</v>
      </c>
      <c r="C207" s="88" t="s">
        <v>2575</v>
      </c>
      <c r="D207" s="96" t="s">
        <v>2576</v>
      </c>
      <c r="E207" s="145">
        <v>500</v>
      </c>
      <c r="F207" s="145">
        <v>1</v>
      </c>
      <c r="G207" s="140">
        <v>1479.9999999999995</v>
      </c>
      <c r="H207" s="140">
        <f t="shared" si="6"/>
        <v>2.9599999999999991</v>
      </c>
      <c r="I207" s="145">
        <v>1</v>
      </c>
      <c r="J207" s="140">
        <f t="shared" si="7"/>
        <v>1479.9999999999995</v>
      </c>
      <c r="K207" s="145"/>
    </row>
    <row r="208" spans="1:11" ht="19.5" customHeight="1">
      <c r="A208" s="487"/>
      <c r="B208" s="87">
        <v>6206100</v>
      </c>
      <c r="C208" s="88" t="s">
        <v>2577</v>
      </c>
      <c r="D208" s="96" t="s">
        <v>2578</v>
      </c>
      <c r="E208" s="145">
        <v>300</v>
      </c>
      <c r="F208" s="145">
        <v>1</v>
      </c>
      <c r="G208" s="140">
        <v>1360.0000000000009</v>
      </c>
      <c r="H208" s="140">
        <f t="shared" si="6"/>
        <v>4.5333333333333368</v>
      </c>
      <c r="I208" s="145">
        <v>1</v>
      </c>
      <c r="J208" s="140">
        <f t="shared" si="7"/>
        <v>1360.0000000000009</v>
      </c>
      <c r="K208" s="145"/>
    </row>
    <row r="209" spans="1:11" ht="19.5" customHeight="1">
      <c r="A209" s="487"/>
      <c r="B209" s="87" t="s">
        <v>2579</v>
      </c>
      <c r="C209" s="88" t="s">
        <v>2580</v>
      </c>
      <c r="D209" s="96" t="s">
        <v>2581</v>
      </c>
      <c r="E209" s="145">
        <v>500</v>
      </c>
      <c r="F209" s="145">
        <v>1</v>
      </c>
      <c r="G209" s="140">
        <v>1020.0000000000006</v>
      </c>
      <c r="H209" s="140">
        <f t="shared" si="6"/>
        <v>2.0400000000000009</v>
      </c>
      <c r="I209" s="145">
        <v>1</v>
      </c>
      <c r="J209" s="140">
        <f t="shared" si="7"/>
        <v>1020.0000000000006</v>
      </c>
      <c r="K209" s="145"/>
    </row>
    <row r="210" spans="1:11" ht="19.5" customHeight="1">
      <c r="A210" s="487"/>
      <c r="B210" s="87" t="s">
        <v>2582</v>
      </c>
      <c r="C210" s="88" t="s">
        <v>2583</v>
      </c>
      <c r="D210" s="96" t="s">
        <v>2584</v>
      </c>
      <c r="E210" s="145">
        <v>500</v>
      </c>
      <c r="F210" s="145">
        <v>1</v>
      </c>
      <c r="G210" s="140">
        <v>1240.0000000000002</v>
      </c>
      <c r="H210" s="140">
        <f t="shared" si="6"/>
        <v>2.4800000000000004</v>
      </c>
      <c r="I210" s="145">
        <v>1</v>
      </c>
      <c r="J210" s="140">
        <f t="shared" si="7"/>
        <v>1240.0000000000002</v>
      </c>
      <c r="K210" s="145"/>
    </row>
    <row r="211" spans="1:11" ht="19.5" customHeight="1">
      <c r="A211" s="487"/>
      <c r="B211" s="87" t="s">
        <v>2585</v>
      </c>
      <c r="C211" s="88" t="s">
        <v>2586</v>
      </c>
      <c r="D211" s="96" t="s">
        <v>2587</v>
      </c>
      <c r="E211" s="145">
        <v>300</v>
      </c>
      <c r="F211" s="145">
        <v>1</v>
      </c>
      <c r="G211" s="140">
        <v>1185.6000000000006</v>
      </c>
      <c r="H211" s="140">
        <f t="shared" si="6"/>
        <v>3.9520000000000022</v>
      </c>
      <c r="I211" s="145">
        <v>1</v>
      </c>
      <c r="J211" s="140">
        <f t="shared" si="7"/>
        <v>1185.6000000000006</v>
      </c>
      <c r="K211" s="145"/>
    </row>
    <row r="212" spans="1:11" ht="19.5" customHeight="1">
      <c r="A212" s="487"/>
      <c r="B212" s="87" t="s">
        <v>2588</v>
      </c>
      <c r="C212" s="88" t="s">
        <v>2589</v>
      </c>
      <c r="D212" s="96" t="s">
        <v>2590</v>
      </c>
      <c r="E212" s="145">
        <v>60</v>
      </c>
      <c r="F212" s="145">
        <v>1</v>
      </c>
      <c r="G212" s="140">
        <v>660.00000000000068</v>
      </c>
      <c r="H212" s="140">
        <f t="shared" si="6"/>
        <v>11.000000000000011</v>
      </c>
      <c r="I212" s="145">
        <v>1</v>
      </c>
      <c r="J212" s="140">
        <f t="shared" si="7"/>
        <v>660.00000000000068</v>
      </c>
      <c r="K212" s="145"/>
    </row>
    <row r="213" spans="1:11" ht="19.5" customHeight="1">
      <c r="A213" s="487"/>
      <c r="B213" s="87">
        <v>621135</v>
      </c>
      <c r="C213" s="88" t="s">
        <v>2591</v>
      </c>
      <c r="D213" s="96" t="s">
        <v>2592</v>
      </c>
      <c r="E213" s="145">
        <v>500</v>
      </c>
      <c r="F213" s="145">
        <v>1</v>
      </c>
      <c r="G213" s="140">
        <v>984.99999999999955</v>
      </c>
      <c r="H213" s="140">
        <f t="shared" si="6"/>
        <v>1.9699999999999991</v>
      </c>
      <c r="I213" s="145">
        <v>1</v>
      </c>
      <c r="J213" s="140">
        <f t="shared" si="7"/>
        <v>984.99999999999955</v>
      </c>
      <c r="K213" s="145"/>
    </row>
    <row r="214" spans="1:11" ht="19.5" customHeight="1">
      <c r="A214" s="487"/>
      <c r="B214" s="87">
        <v>621260</v>
      </c>
      <c r="C214" s="88" t="s">
        <v>2593</v>
      </c>
      <c r="D214" s="96" t="s">
        <v>2594</v>
      </c>
      <c r="E214" s="145">
        <v>500</v>
      </c>
      <c r="F214" s="145">
        <v>1</v>
      </c>
      <c r="G214" s="140">
        <v>1045.0000000000009</v>
      </c>
      <c r="H214" s="140">
        <f t="shared" si="6"/>
        <v>2.0900000000000016</v>
      </c>
      <c r="I214" s="145">
        <v>1</v>
      </c>
      <c r="J214" s="140">
        <f t="shared" si="7"/>
        <v>1045.0000000000009</v>
      </c>
      <c r="K214" s="145"/>
    </row>
    <row r="215" spans="1:11" ht="19.5" customHeight="1">
      <c r="A215" s="487"/>
      <c r="B215" s="87">
        <v>6213100</v>
      </c>
      <c r="C215" s="88" t="s">
        <v>2595</v>
      </c>
      <c r="D215" s="96" t="s">
        <v>2596</v>
      </c>
      <c r="E215" s="145">
        <v>300</v>
      </c>
      <c r="F215" s="145">
        <v>1</v>
      </c>
      <c r="G215" s="140">
        <v>885.00000000000068</v>
      </c>
      <c r="H215" s="140">
        <f t="shared" si="6"/>
        <v>2.9500000000000024</v>
      </c>
      <c r="I215" s="145">
        <v>1</v>
      </c>
      <c r="J215" s="140">
        <f t="shared" si="7"/>
        <v>885.00000000000068</v>
      </c>
      <c r="K215" s="145"/>
    </row>
    <row r="216" spans="1:11" ht="19.5" customHeight="1">
      <c r="A216" s="488"/>
      <c r="B216" s="87">
        <v>6214150</v>
      </c>
      <c r="C216" s="88" t="s">
        <v>2597</v>
      </c>
      <c r="D216" s="96" t="s">
        <v>2598</v>
      </c>
      <c r="E216" s="145">
        <v>60</v>
      </c>
      <c r="F216" s="145">
        <v>1</v>
      </c>
      <c r="G216" s="140">
        <v>660.00000000000068</v>
      </c>
      <c r="H216" s="140">
        <f t="shared" si="6"/>
        <v>11.000000000000011</v>
      </c>
      <c r="I216" s="145">
        <v>1</v>
      </c>
      <c r="J216" s="140">
        <f t="shared" si="7"/>
        <v>660.00000000000068</v>
      </c>
      <c r="K216" s="145"/>
    </row>
    <row r="217" spans="1:11" ht="19.5" customHeight="1">
      <c r="A217" s="486" t="s">
        <v>4276</v>
      </c>
      <c r="B217" s="87">
        <v>621515</v>
      </c>
      <c r="C217" s="88" t="s">
        <v>2599</v>
      </c>
      <c r="D217" s="96" t="s">
        <v>2600</v>
      </c>
      <c r="E217" s="145">
        <v>200</v>
      </c>
      <c r="F217" s="145">
        <v>1</v>
      </c>
      <c r="G217" s="140">
        <v>4240.0000000000082</v>
      </c>
      <c r="H217" s="140">
        <f t="shared" si="6"/>
        <v>21.200000000000042</v>
      </c>
      <c r="I217" s="145">
        <v>1</v>
      </c>
      <c r="J217" s="140">
        <f t="shared" si="7"/>
        <v>4240.0000000000082</v>
      </c>
      <c r="K217" s="145"/>
    </row>
    <row r="218" spans="1:11" ht="19.5" customHeight="1">
      <c r="A218" s="487"/>
      <c r="B218" s="87">
        <v>621620</v>
      </c>
      <c r="C218" s="88" t="s">
        <v>2601</v>
      </c>
      <c r="D218" s="96" t="s">
        <v>2602</v>
      </c>
      <c r="E218" s="145">
        <v>200</v>
      </c>
      <c r="F218" s="145">
        <v>1</v>
      </c>
      <c r="G218" s="140">
        <v>4240.0000000000082</v>
      </c>
      <c r="H218" s="140">
        <f t="shared" si="6"/>
        <v>21.200000000000042</v>
      </c>
      <c r="I218" s="145">
        <v>1</v>
      </c>
      <c r="J218" s="140">
        <f t="shared" si="7"/>
        <v>4240.0000000000082</v>
      </c>
      <c r="K218" s="145"/>
    </row>
    <row r="219" spans="1:11" ht="19.5" customHeight="1">
      <c r="A219" s="487"/>
      <c r="B219" s="87">
        <v>6217515</v>
      </c>
      <c r="C219" s="88" t="s">
        <v>2603</v>
      </c>
      <c r="D219" s="96" t="s">
        <v>2604</v>
      </c>
      <c r="E219" s="145">
        <v>200</v>
      </c>
      <c r="F219" s="145">
        <v>1</v>
      </c>
      <c r="G219" s="140">
        <v>4719.9999999999964</v>
      </c>
      <c r="H219" s="140">
        <f t="shared" si="6"/>
        <v>23.59999999999998</v>
      </c>
      <c r="I219" s="145">
        <v>1</v>
      </c>
      <c r="J219" s="140">
        <f t="shared" si="7"/>
        <v>4719.9999999999964</v>
      </c>
      <c r="K219" s="145"/>
    </row>
    <row r="220" spans="1:11" ht="19.5" customHeight="1">
      <c r="A220" s="488"/>
      <c r="B220" s="87">
        <v>6218520</v>
      </c>
      <c r="C220" s="88" t="s">
        <v>2605</v>
      </c>
      <c r="D220" s="96" t="s">
        <v>2606</v>
      </c>
      <c r="E220" s="145">
        <v>200</v>
      </c>
      <c r="F220" s="145">
        <v>1</v>
      </c>
      <c r="G220" s="140">
        <v>4719.9999999999964</v>
      </c>
      <c r="H220" s="140">
        <f t="shared" si="6"/>
        <v>23.59999999999998</v>
      </c>
      <c r="I220" s="145">
        <v>1</v>
      </c>
      <c r="J220" s="140">
        <f t="shared" si="7"/>
        <v>4719.9999999999964</v>
      </c>
      <c r="K220" s="145"/>
    </row>
    <row r="221" spans="1:11" ht="19.5" customHeight="1">
      <c r="A221" s="486" t="s">
        <v>4277</v>
      </c>
      <c r="B221" s="87">
        <v>621925</v>
      </c>
      <c r="C221" s="88" t="s">
        <v>2607</v>
      </c>
      <c r="D221" s="97" t="s">
        <v>2608</v>
      </c>
      <c r="E221" s="145">
        <v>300</v>
      </c>
      <c r="F221" s="145">
        <v>1</v>
      </c>
      <c r="G221" s="140">
        <v>1760.0000000000005</v>
      </c>
      <c r="H221" s="140">
        <f t="shared" si="6"/>
        <v>5.866666666666668</v>
      </c>
      <c r="I221" s="145">
        <v>1</v>
      </c>
      <c r="J221" s="140">
        <f t="shared" si="7"/>
        <v>1760.0000000000005</v>
      </c>
      <c r="K221" s="145"/>
    </row>
    <row r="222" spans="1:11" ht="19.5" customHeight="1">
      <c r="A222" s="487"/>
      <c r="B222" s="87">
        <v>622075</v>
      </c>
      <c r="C222" s="88" t="s">
        <v>2609</v>
      </c>
      <c r="D222" s="97" t="s">
        <v>2610</v>
      </c>
      <c r="E222" s="145">
        <v>90</v>
      </c>
      <c r="F222" s="145">
        <v>1</v>
      </c>
      <c r="G222" s="140">
        <v>1272.0000000000007</v>
      </c>
      <c r="H222" s="140">
        <f t="shared" si="6"/>
        <v>14.133333333333342</v>
      </c>
      <c r="I222" s="145">
        <v>1</v>
      </c>
      <c r="J222" s="140">
        <f t="shared" si="7"/>
        <v>1272.0000000000007</v>
      </c>
      <c r="K222" s="145"/>
    </row>
    <row r="223" spans="1:11" ht="19.5" customHeight="1">
      <c r="A223" s="487"/>
      <c r="B223" s="87">
        <v>6221175</v>
      </c>
      <c r="C223" s="88" t="s">
        <v>2611</v>
      </c>
      <c r="D223" s="97" t="s">
        <v>2612</v>
      </c>
      <c r="E223" s="145">
        <v>50</v>
      </c>
      <c r="F223" s="145">
        <v>1</v>
      </c>
      <c r="G223" s="140">
        <v>1519.9999999999993</v>
      </c>
      <c r="H223" s="140">
        <f t="shared" si="6"/>
        <v>30.399999999999988</v>
      </c>
      <c r="I223" s="145">
        <v>1</v>
      </c>
      <c r="J223" s="140">
        <f t="shared" si="7"/>
        <v>1519.9999999999993</v>
      </c>
      <c r="K223" s="145"/>
    </row>
    <row r="224" spans="1:11" ht="19.5" customHeight="1">
      <c r="A224" s="487"/>
      <c r="B224" s="87">
        <v>6222225</v>
      </c>
      <c r="C224" s="88" t="s">
        <v>2613</v>
      </c>
      <c r="D224" s="97" t="s">
        <v>2614</v>
      </c>
      <c r="E224" s="145">
        <v>25</v>
      </c>
      <c r="F224" s="145">
        <v>1</v>
      </c>
      <c r="G224" s="140">
        <v>1479.9999999999995</v>
      </c>
      <c r="H224" s="140">
        <f t="shared" si="6"/>
        <v>59.199999999999982</v>
      </c>
      <c r="I224" s="145">
        <v>1</v>
      </c>
      <c r="J224" s="140">
        <f t="shared" si="7"/>
        <v>1479.9999999999995</v>
      </c>
      <c r="K224" s="145"/>
    </row>
    <row r="225" spans="1:11" ht="19.5" customHeight="1">
      <c r="A225" s="487"/>
      <c r="B225" s="87">
        <v>622325</v>
      </c>
      <c r="C225" s="88" t="s">
        <v>2615</v>
      </c>
      <c r="D225" s="97" t="s">
        <v>2616</v>
      </c>
      <c r="E225" s="145">
        <v>200</v>
      </c>
      <c r="F225" s="145">
        <v>1</v>
      </c>
      <c r="G225" s="140">
        <v>1139.9999999999995</v>
      </c>
      <c r="H225" s="140">
        <f t="shared" si="6"/>
        <v>5.6999999999999975</v>
      </c>
      <c r="I225" s="145">
        <v>1</v>
      </c>
      <c r="J225" s="140">
        <f t="shared" si="7"/>
        <v>1139.9999999999995</v>
      </c>
      <c r="K225" s="145"/>
    </row>
    <row r="226" spans="1:11" ht="19.5" customHeight="1">
      <c r="A226" s="487"/>
      <c r="B226" s="87">
        <v>622475</v>
      </c>
      <c r="C226" s="88" t="s">
        <v>2617</v>
      </c>
      <c r="D226" s="97" t="s">
        <v>2618</v>
      </c>
      <c r="E226" s="145">
        <v>100</v>
      </c>
      <c r="F226" s="145">
        <v>1</v>
      </c>
      <c r="G226" s="140">
        <v>1380.0000000000007</v>
      </c>
      <c r="H226" s="140">
        <f t="shared" si="6"/>
        <v>13.800000000000006</v>
      </c>
      <c r="I226" s="145">
        <v>1</v>
      </c>
      <c r="J226" s="140">
        <f t="shared" si="7"/>
        <v>1380.0000000000007</v>
      </c>
      <c r="K226" s="145"/>
    </row>
    <row r="227" spans="1:11" ht="19.5" customHeight="1">
      <c r="A227" s="487"/>
      <c r="B227" s="87">
        <v>6225175</v>
      </c>
      <c r="C227" s="88" t="s">
        <v>2619</v>
      </c>
      <c r="D227" s="97" t="s">
        <v>2620</v>
      </c>
      <c r="E227" s="145">
        <v>50</v>
      </c>
      <c r="F227" s="145">
        <v>1</v>
      </c>
      <c r="G227" s="140">
        <v>1476</v>
      </c>
      <c r="H227" s="140">
        <f t="shared" si="6"/>
        <v>29.52</v>
      </c>
      <c r="I227" s="145">
        <v>1</v>
      </c>
      <c r="J227" s="140">
        <f t="shared" si="7"/>
        <v>1476</v>
      </c>
      <c r="K227" s="145"/>
    </row>
    <row r="228" spans="1:11" ht="19.5" customHeight="1">
      <c r="A228" s="487"/>
      <c r="B228" s="87">
        <v>6226225</v>
      </c>
      <c r="C228" s="88" t="s">
        <v>2621</v>
      </c>
      <c r="D228" s="97" t="s">
        <v>2622</v>
      </c>
      <c r="E228" s="145">
        <v>25</v>
      </c>
      <c r="F228" s="145">
        <v>1</v>
      </c>
      <c r="G228" s="140">
        <v>1240.0000000000002</v>
      </c>
      <c r="H228" s="140">
        <f t="shared" si="6"/>
        <v>49.600000000000009</v>
      </c>
      <c r="I228" s="145">
        <v>1</v>
      </c>
      <c r="J228" s="140">
        <f t="shared" si="7"/>
        <v>1240.0000000000002</v>
      </c>
      <c r="K228" s="145"/>
    </row>
    <row r="229" spans="1:11" ht="19.5" customHeight="1">
      <c r="A229" s="487"/>
      <c r="B229" s="87">
        <v>622725</v>
      </c>
      <c r="C229" s="88" t="s">
        <v>2623</v>
      </c>
      <c r="D229" s="97" t="s">
        <v>2624</v>
      </c>
      <c r="E229" s="145">
        <v>200</v>
      </c>
      <c r="F229" s="145">
        <v>1</v>
      </c>
      <c r="G229" s="140">
        <v>1369.2307692307681</v>
      </c>
      <c r="H229" s="140">
        <f t="shared" si="6"/>
        <v>6.8461538461538405</v>
      </c>
      <c r="I229" s="145">
        <v>1</v>
      </c>
      <c r="J229" s="140">
        <f t="shared" si="7"/>
        <v>1369.2307692307681</v>
      </c>
      <c r="K229" s="145"/>
    </row>
    <row r="230" spans="1:11" ht="19.5" customHeight="1">
      <c r="A230" s="487"/>
      <c r="B230" s="87">
        <v>622875</v>
      </c>
      <c r="C230" s="88" t="s">
        <v>2625</v>
      </c>
      <c r="D230" s="97" t="s">
        <v>2626</v>
      </c>
      <c r="E230" s="145">
        <v>100</v>
      </c>
      <c r="F230" s="145">
        <v>1</v>
      </c>
      <c r="G230" s="140">
        <v>1271.7948717948727</v>
      </c>
      <c r="H230" s="140">
        <f t="shared" si="6"/>
        <v>12.717948717948728</v>
      </c>
      <c r="I230" s="145">
        <v>1</v>
      </c>
      <c r="J230" s="140">
        <f t="shared" si="7"/>
        <v>1271.7948717948727</v>
      </c>
      <c r="K230" s="145"/>
    </row>
    <row r="231" spans="1:11" ht="19.5" customHeight="1">
      <c r="A231" s="487"/>
      <c r="B231" s="87">
        <v>6229175</v>
      </c>
      <c r="C231" s="88" t="s">
        <v>2627</v>
      </c>
      <c r="D231" s="97" t="s">
        <v>2628</v>
      </c>
      <c r="E231" s="145">
        <v>50</v>
      </c>
      <c r="F231" s="145">
        <v>1</v>
      </c>
      <c r="G231" s="140">
        <v>1569.2307692307679</v>
      </c>
      <c r="H231" s="140">
        <f t="shared" si="6"/>
        <v>31.384615384615358</v>
      </c>
      <c r="I231" s="145">
        <v>1</v>
      </c>
      <c r="J231" s="140">
        <f t="shared" si="7"/>
        <v>1569.2307692307679</v>
      </c>
      <c r="K231" s="145"/>
    </row>
    <row r="232" spans="1:11" ht="19.5" customHeight="1">
      <c r="A232" s="487"/>
      <c r="B232" s="87">
        <v>6230225</v>
      </c>
      <c r="C232" s="88" t="s">
        <v>2629</v>
      </c>
      <c r="D232" s="97" t="s">
        <v>2630</v>
      </c>
      <c r="E232" s="145">
        <v>25</v>
      </c>
      <c r="F232" s="145">
        <v>1</v>
      </c>
      <c r="G232" s="140">
        <v>1343.5897435897446</v>
      </c>
      <c r="H232" s="140">
        <f t="shared" si="6"/>
        <v>53.74358974358978</v>
      </c>
      <c r="I232" s="145">
        <v>1</v>
      </c>
      <c r="J232" s="140">
        <f t="shared" si="7"/>
        <v>1343.5897435897446</v>
      </c>
      <c r="K232" s="145"/>
    </row>
    <row r="233" spans="1:11" ht="19.5" customHeight="1">
      <c r="A233" s="487"/>
      <c r="B233" s="87">
        <v>623125</v>
      </c>
      <c r="C233" s="88" t="s">
        <v>2631</v>
      </c>
      <c r="D233" s="97" t="s">
        <v>2632</v>
      </c>
      <c r="E233" s="145">
        <v>200</v>
      </c>
      <c r="F233" s="145">
        <v>1</v>
      </c>
      <c r="G233" s="140">
        <v>1060.0000000000002</v>
      </c>
      <c r="H233" s="140">
        <f t="shared" si="6"/>
        <v>5.3000000000000007</v>
      </c>
      <c r="I233" s="145">
        <v>1</v>
      </c>
      <c r="J233" s="140">
        <f t="shared" si="7"/>
        <v>1060.0000000000002</v>
      </c>
      <c r="K233" s="145"/>
    </row>
    <row r="234" spans="1:11" ht="19.5" customHeight="1">
      <c r="A234" s="487"/>
      <c r="B234" s="87">
        <v>623275</v>
      </c>
      <c r="C234" s="88" t="s">
        <v>2633</v>
      </c>
      <c r="D234" s="97" t="s">
        <v>2634</v>
      </c>
      <c r="E234" s="145">
        <v>100</v>
      </c>
      <c r="F234" s="145">
        <v>1</v>
      </c>
      <c r="G234" s="140">
        <v>1080</v>
      </c>
      <c r="H234" s="140">
        <f t="shared" si="6"/>
        <v>10.8</v>
      </c>
      <c r="I234" s="145">
        <v>1</v>
      </c>
      <c r="J234" s="140">
        <f t="shared" si="7"/>
        <v>1080</v>
      </c>
      <c r="K234" s="145"/>
    </row>
    <row r="235" spans="1:11" ht="19.5" customHeight="1">
      <c r="A235" s="487"/>
      <c r="B235" s="87">
        <v>6233175</v>
      </c>
      <c r="C235" s="88" t="s">
        <v>2635</v>
      </c>
      <c r="D235" s="97" t="s">
        <v>2636</v>
      </c>
      <c r="E235" s="145">
        <v>50</v>
      </c>
      <c r="F235" s="145">
        <v>1</v>
      </c>
      <c r="G235" s="140">
        <v>1459.9999999999998</v>
      </c>
      <c r="H235" s="140">
        <f t="shared" si="6"/>
        <v>29.199999999999996</v>
      </c>
      <c r="I235" s="145">
        <v>1</v>
      </c>
      <c r="J235" s="140">
        <f t="shared" si="7"/>
        <v>1459.9999999999998</v>
      </c>
      <c r="K235" s="145"/>
    </row>
    <row r="236" spans="1:11" ht="19.5" customHeight="1">
      <c r="A236" s="488"/>
      <c r="B236" s="87">
        <v>6234225</v>
      </c>
      <c r="C236" s="88" t="s">
        <v>2637</v>
      </c>
      <c r="D236" s="97" t="s">
        <v>2638</v>
      </c>
      <c r="E236" s="145">
        <v>25</v>
      </c>
      <c r="F236" s="145">
        <v>1</v>
      </c>
      <c r="G236" s="140">
        <v>1220.0000000000005</v>
      </c>
      <c r="H236" s="140">
        <f t="shared" si="6"/>
        <v>48.800000000000018</v>
      </c>
      <c r="I236" s="145">
        <v>1</v>
      </c>
      <c r="J236" s="140">
        <f t="shared" si="7"/>
        <v>1220.0000000000005</v>
      </c>
      <c r="K236" s="145"/>
    </row>
    <row r="237" spans="1:11" ht="19.5" customHeight="1">
      <c r="A237" s="486" t="s">
        <v>4278</v>
      </c>
      <c r="B237" s="87">
        <v>62356</v>
      </c>
      <c r="C237" s="88" t="s">
        <v>2639</v>
      </c>
      <c r="D237" s="97" t="s">
        <v>2640</v>
      </c>
      <c r="E237" s="145">
        <v>50</v>
      </c>
      <c r="F237" s="145">
        <v>1</v>
      </c>
      <c r="G237" s="140">
        <v>880.00000000000023</v>
      </c>
      <c r="H237" s="140">
        <f t="shared" si="6"/>
        <v>17.600000000000005</v>
      </c>
      <c r="I237" s="145">
        <v>1</v>
      </c>
      <c r="J237" s="140">
        <f t="shared" si="7"/>
        <v>880.00000000000023</v>
      </c>
      <c r="K237" s="145"/>
    </row>
    <row r="238" spans="1:11" ht="19.5" customHeight="1">
      <c r="A238" s="487"/>
      <c r="B238" s="87">
        <v>623612</v>
      </c>
      <c r="C238" s="88" t="s">
        <v>2641</v>
      </c>
      <c r="D238" s="97" t="s">
        <v>2642</v>
      </c>
      <c r="E238" s="145">
        <v>50</v>
      </c>
      <c r="F238" s="145">
        <v>1</v>
      </c>
      <c r="G238" s="140">
        <v>880.00000000000023</v>
      </c>
      <c r="H238" s="140">
        <f t="shared" si="6"/>
        <v>17.600000000000005</v>
      </c>
      <c r="I238" s="145">
        <v>1</v>
      </c>
      <c r="J238" s="140">
        <f t="shared" si="7"/>
        <v>880.00000000000023</v>
      </c>
      <c r="K238" s="145"/>
    </row>
    <row r="239" spans="1:11" ht="19.5" customHeight="1">
      <c r="A239" s="487"/>
      <c r="B239" s="87">
        <v>623724</v>
      </c>
      <c r="C239" s="88" t="s">
        <v>2643</v>
      </c>
      <c r="D239" s="97" t="s">
        <v>2644</v>
      </c>
      <c r="E239" s="145">
        <v>50</v>
      </c>
      <c r="F239" s="145">
        <v>1</v>
      </c>
      <c r="G239" s="140">
        <v>880.00000000000023</v>
      </c>
      <c r="H239" s="140">
        <f t="shared" si="6"/>
        <v>17.600000000000005</v>
      </c>
      <c r="I239" s="145">
        <v>1</v>
      </c>
      <c r="J239" s="140">
        <f t="shared" si="7"/>
        <v>880.00000000000023</v>
      </c>
      <c r="K239" s="145"/>
    </row>
    <row r="240" spans="1:11" ht="19.5" customHeight="1">
      <c r="A240" s="487"/>
      <c r="B240" s="87">
        <v>623848</v>
      </c>
      <c r="C240" s="88" t="s">
        <v>2645</v>
      </c>
      <c r="D240" s="92" t="s">
        <v>2646</v>
      </c>
      <c r="E240" s="145">
        <v>50</v>
      </c>
      <c r="F240" s="145">
        <v>1</v>
      </c>
      <c r="G240" s="140">
        <v>880.00000000000023</v>
      </c>
      <c r="H240" s="140">
        <f t="shared" si="6"/>
        <v>17.600000000000005</v>
      </c>
      <c r="I240" s="145">
        <v>1</v>
      </c>
      <c r="J240" s="140">
        <f t="shared" si="7"/>
        <v>880.00000000000023</v>
      </c>
      <c r="K240" s="145"/>
    </row>
    <row r="241" spans="1:11" ht="19.5" customHeight="1">
      <c r="A241" s="487"/>
      <c r="B241" s="87">
        <v>623996</v>
      </c>
      <c r="C241" s="88" t="s">
        <v>2647</v>
      </c>
      <c r="D241" s="92" t="s">
        <v>2648</v>
      </c>
      <c r="E241" s="145">
        <v>50</v>
      </c>
      <c r="F241" s="145">
        <v>1</v>
      </c>
      <c r="G241" s="140">
        <v>880.00000000000023</v>
      </c>
      <c r="H241" s="140">
        <f t="shared" si="6"/>
        <v>17.600000000000005</v>
      </c>
      <c r="I241" s="145">
        <v>1</v>
      </c>
      <c r="J241" s="140">
        <f t="shared" si="7"/>
        <v>880.00000000000023</v>
      </c>
      <c r="K241" s="145"/>
    </row>
    <row r="242" spans="1:11" ht="19.5" customHeight="1">
      <c r="A242" s="487"/>
      <c r="B242" s="87">
        <v>62406</v>
      </c>
      <c r="C242" s="88" t="s">
        <v>2649</v>
      </c>
      <c r="D242" s="97" t="s">
        <v>2650</v>
      </c>
      <c r="E242" s="145">
        <v>50</v>
      </c>
      <c r="F242" s="145">
        <v>1</v>
      </c>
      <c r="G242" s="140">
        <v>779.99999999999932</v>
      </c>
      <c r="H242" s="140">
        <f t="shared" si="6"/>
        <v>15.599999999999987</v>
      </c>
      <c r="I242" s="145">
        <v>1</v>
      </c>
      <c r="J242" s="140">
        <f t="shared" si="7"/>
        <v>779.99999999999932</v>
      </c>
      <c r="K242" s="145"/>
    </row>
    <row r="243" spans="1:11" ht="19.5" customHeight="1">
      <c r="A243" s="487"/>
      <c r="B243" s="87">
        <v>624112</v>
      </c>
      <c r="C243" s="88" t="s">
        <v>2651</v>
      </c>
      <c r="D243" s="97" t="s">
        <v>2652</v>
      </c>
      <c r="E243" s="145">
        <v>50</v>
      </c>
      <c r="F243" s="145">
        <v>1</v>
      </c>
      <c r="G243" s="140">
        <v>779.99999999999932</v>
      </c>
      <c r="H243" s="140">
        <f t="shared" si="6"/>
        <v>15.599999999999987</v>
      </c>
      <c r="I243" s="145">
        <v>1</v>
      </c>
      <c r="J243" s="140">
        <f t="shared" si="7"/>
        <v>779.99999999999932</v>
      </c>
      <c r="K243" s="145"/>
    </row>
    <row r="244" spans="1:11" ht="19.5" customHeight="1">
      <c r="A244" s="487"/>
      <c r="B244" s="87">
        <v>624224</v>
      </c>
      <c r="C244" s="88" t="s">
        <v>2653</v>
      </c>
      <c r="D244" s="97" t="s">
        <v>2654</v>
      </c>
      <c r="E244" s="145">
        <v>50</v>
      </c>
      <c r="F244" s="145">
        <v>1</v>
      </c>
      <c r="G244" s="140">
        <v>779.99999999999932</v>
      </c>
      <c r="H244" s="140">
        <f t="shared" si="6"/>
        <v>15.599999999999987</v>
      </c>
      <c r="I244" s="145">
        <v>1</v>
      </c>
      <c r="J244" s="140">
        <f t="shared" si="7"/>
        <v>779.99999999999932</v>
      </c>
      <c r="K244" s="145"/>
    </row>
    <row r="245" spans="1:11" ht="19.5" customHeight="1">
      <c r="A245" s="487"/>
      <c r="B245" s="87">
        <v>624348</v>
      </c>
      <c r="C245" s="88" t="s">
        <v>2655</v>
      </c>
      <c r="D245" s="92" t="s">
        <v>2656</v>
      </c>
      <c r="E245" s="145">
        <v>50</v>
      </c>
      <c r="F245" s="145">
        <v>1</v>
      </c>
      <c r="G245" s="140">
        <v>779.99999999999932</v>
      </c>
      <c r="H245" s="140">
        <f t="shared" si="6"/>
        <v>15.599999999999987</v>
      </c>
      <c r="I245" s="145">
        <v>1</v>
      </c>
      <c r="J245" s="140">
        <f t="shared" si="7"/>
        <v>779.99999999999932</v>
      </c>
      <c r="K245" s="145"/>
    </row>
    <row r="246" spans="1:11" ht="19.5" customHeight="1">
      <c r="A246" s="488"/>
      <c r="B246" s="87">
        <v>624496</v>
      </c>
      <c r="C246" s="88" t="s">
        <v>2657</v>
      </c>
      <c r="D246" s="92" t="s">
        <v>2658</v>
      </c>
      <c r="E246" s="145">
        <v>50</v>
      </c>
      <c r="F246" s="145">
        <v>1</v>
      </c>
      <c r="G246" s="140">
        <v>779.99999999999932</v>
      </c>
      <c r="H246" s="140">
        <f t="shared" si="6"/>
        <v>15.599999999999987</v>
      </c>
      <c r="I246" s="145">
        <v>1</v>
      </c>
      <c r="J246" s="140">
        <f t="shared" si="7"/>
        <v>779.99999999999932</v>
      </c>
      <c r="K246" s="145"/>
    </row>
    <row r="247" spans="1:11" ht="19.5" customHeight="1">
      <c r="A247" s="486" t="s">
        <v>4279</v>
      </c>
      <c r="B247" s="87">
        <v>62451</v>
      </c>
      <c r="C247" s="88" t="s">
        <v>2659</v>
      </c>
      <c r="D247" s="97" t="s">
        <v>2660</v>
      </c>
      <c r="E247" s="145">
        <v>200</v>
      </c>
      <c r="F247" s="145">
        <v>1</v>
      </c>
      <c r="G247" s="140">
        <v>2496.0000000000059</v>
      </c>
      <c r="H247" s="140">
        <f t="shared" si="6"/>
        <v>12.480000000000029</v>
      </c>
      <c r="I247" s="145">
        <v>1</v>
      </c>
      <c r="J247" s="140">
        <f t="shared" si="7"/>
        <v>2496.0000000000059</v>
      </c>
      <c r="K247" s="145"/>
    </row>
    <row r="248" spans="1:11" ht="19.5" customHeight="1">
      <c r="A248" s="487"/>
      <c r="B248" s="87">
        <v>624610</v>
      </c>
      <c r="C248" s="88" t="s">
        <v>2661</v>
      </c>
      <c r="D248" s="97" t="s">
        <v>2662</v>
      </c>
      <c r="E248" s="145">
        <v>200</v>
      </c>
      <c r="F248" s="145">
        <v>1</v>
      </c>
      <c r="G248" s="140">
        <v>2320.0000000000023</v>
      </c>
      <c r="H248" s="140">
        <f t="shared" si="6"/>
        <v>11.600000000000012</v>
      </c>
      <c r="I248" s="145">
        <v>1</v>
      </c>
      <c r="J248" s="140">
        <f t="shared" si="7"/>
        <v>2320.0000000000023</v>
      </c>
      <c r="K248" s="145"/>
    </row>
    <row r="249" spans="1:11" ht="19.5" customHeight="1">
      <c r="A249" s="487"/>
      <c r="B249" s="87">
        <v>62472</v>
      </c>
      <c r="C249" s="88" t="s">
        <v>2663</v>
      </c>
      <c r="D249" s="97" t="s">
        <v>2664</v>
      </c>
      <c r="E249" s="145">
        <v>200</v>
      </c>
      <c r="F249" s="145">
        <v>1</v>
      </c>
      <c r="G249" s="140">
        <v>2601.3866666666763</v>
      </c>
      <c r="H249" s="140">
        <f t="shared" si="6"/>
        <v>13.006933333333382</v>
      </c>
      <c r="I249" s="145">
        <v>1</v>
      </c>
      <c r="J249" s="140">
        <f t="shared" si="7"/>
        <v>2601.3866666666763</v>
      </c>
      <c r="K249" s="145"/>
    </row>
    <row r="250" spans="1:11" ht="19.5" customHeight="1">
      <c r="A250" s="487"/>
      <c r="B250" s="87">
        <v>624820</v>
      </c>
      <c r="C250" s="88" t="s">
        <v>2665</v>
      </c>
      <c r="D250" s="97" t="s">
        <v>2666</v>
      </c>
      <c r="E250" s="145">
        <v>200</v>
      </c>
      <c r="F250" s="145">
        <v>1</v>
      </c>
      <c r="G250" s="140">
        <v>3106.1333333333341</v>
      </c>
      <c r="H250" s="140">
        <f t="shared" si="6"/>
        <v>15.53066666666667</v>
      </c>
      <c r="I250" s="145">
        <v>1</v>
      </c>
      <c r="J250" s="140">
        <f t="shared" si="7"/>
        <v>3106.1333333333341</v>
      </c>
      <c r="K250" s="145"/>
    </row>
    <row r="251" spans="1:11" ht="19.5" customHeight="1">
      <c r="A251" s="487"/>
      <c r="B251" s="87">
        <v>62493</v>
      </c>
      <c r="C251" s="88" t="s">
        <v>2667</v>
      </c>
      <c r="D251" s="97" t="s">
        <v>2668</v>
      </c>
      <c r="E251" s="145">
        <v>200</v>
      </c>
      <c r="F251" s="145">
        <v>1</v>
      </c>
      <c r="G251" s="140">
        <v>3106.1333333333341</v>
      </c>
      <c r="H251" s="140">
        <f t="shared" si="6"/>
        <v>15.53066666666667</v>
      </c>
      <c r="I251" s="145">
        <v>1</v>
      </c>
      <c r="J251" s="140">
        <f t="shared" si="7"/>
        <v>3106.1333333333341</v>
      </c>
      <c r="K251" s="145"/>
    </row>
    <row r="252" spans="1:11" ht="19.5" customHeight="1">
      <c r="A252" s="487"/>
      <c r="B252" s="87">
        <v>625030</v>
      </c>
      <c r="C252" s="88" t="s">
        <v>2669</v>
      </c>
      <c r="D252" s="97" t="s">
        <v>2670</v>
      </c>
      <c r="E252" s="145">
        <v>200</v>
      </c>
      <c r="F252" s="145">
        <v>1</v>
      </c>
      <c r="G252" s="140">
        <v>3721.8133333333262</v>
      </c>
      <c r="H252" s="140">
        <f t="shared" si="6"/>
        <v>18.609066666666632</v>
      </c>
      <c r="I252" s="145">
        <v>1</v>
      </c>
      <c r="J252" s="140">
        <f t="shared" si="7"/>
        <v>3721.8133333333262</v>
      </c>
      <c r="K252" s="145"/>
    </row>
    <row r="253" spans="1:11" ht="19.5" customHeight="1">
      <c r="A253" s="488"/>
      <c r="B253" s="87">
        <v>62511</v>
      </c>
      <c r="C253" s="88" t="s">
        <v>2671</v>
      </c>
      <c r="D253" s="96" t="s">
        <v>2672</v>
      </c>
      <c r="E253" s="145">
        <v>200</v>
      </c>
      <c r="F253" s="145">
        <v>1</v>
      </c>
      <c r="G253" s="140">
        <v>3580.0000000000023</v>
      </c>
      <c r="H253" s="140">
        <f t="shared" si="6"/>
        <v>17.900000000000013</v>
      </c>
      <c r="I253" s="145">
        <v>1</v>
      </c>
      <c r="J253" s="140">
        <f t="shared" si="7"/>
        <v>3580.0000000000023</v>
      </c>
      <c r="K253" s="145"/>
    </row>
    <row r="254" spans="1:11" ht="19.5" customHeight="1">
      <c r="A254" s="486" t="s">
        <v>4280</v>
      </c>
      <c r="B254" s="87">
        <v>625250</v>
      </c>
      <c r="C254" s="88" t="s">
        <v>2673</v>
      </c>
      <c r="D254" s="90" t="s">
        <v>2674</v>
      </c>
      <c r="E254" s="145">
        <v>1000</v>
      </c>
      <c r="F254" s="145">
        <v>1</v>
      </c>
      <c r="G254" s="140">
        <v>1600.0000000000002</v>
      </c>
      <c r="H254" s="140">
        <f t="shared" si="6"/>
        <v>1.6000000000000003</v>
      </c>
      <c r="I254" s="145">
        <v>1</v>
      </c>
      <c r="J254" s="140">
        <f t="shared" si="7"/>
        <v>1600.0000000000002</v>
      </c>
      <c r="K254" s="145"/>
    </row>
    <row r="255" spans="1:11" ht="19.5" customHeight="1">
      <c r="A255" s="487"/>
      <c r="B255" s="87">
        <v>625351</v>
      </c>
      <c r="C255" s="88" t="s">
        <v>2675</v>
      </c>
      <c r="D255" s="90" t="s">
        <v>2676</v>
      </c>
      <c r="E255" s="145">
        <v>1000</v>
      </c>
      <c r="F255" s="145">
        <v>1</v>
      </c>
      <c r="G255" s="140">
        <v>1600.0000000000002</v>
      </c>
      <c r="H255" s="140">
        <f t="shared" si="6"/>
        <v>1.6000000000000003</v>
      </c>
      <c r="I255" s="145">
        <v>1</v>
      </c>
      <c r="J255" s="140">
        <f t="shared" si="7"/>
        <v>1600.0000000000002</v>
      </c>
      <c r="K255" s="145"/>
    </row>
    <row r="256" spans="1:11" ht="19.5" customHeight="1">
      <c r="A256" s="487"/>
      <c r="B256" s="87">
        <v>625452</v>
      </c>
      <c r="C256" s="88" t="s">
        <v>2677</v>
      </c>
      <c r="D256" s="90" t="s">
        <v>2678</v>
      </c>
      <c r="E256" s="145">
        <v>1000</v>
      </c>
      <c r="F256" s="145">
        <v>1</v>
      </c>
      <c r="G256" s="140">
        <v>1600.0000000000002</v>
      </c>
      <c r="H256" s="140">
        <f t="shared" si="6"/>
        <v>1.6000000000000003</v>
      </c>
      <c r="I256" s="145">
        <v>1</v>
      </c>
      <c r="J256" s="140">
        <f t="shared" si="7"/>
        <v>1600.0000000000002</v>
      </c>
      <c r="K256" s="145"/>
    </row>
    <row r="257" spans="1:11" ht="19.5" customHeight="1">
      <c r="A257" s="487"/>
      <c r="B257" s="87">
        <v>625553</v>
      </c>
      <c r="C257" s="88" t="s">
        <v>2679</v>
      </c>
      <c r="D257" s="90" t="s">
        <v>2680</v>
      </c>
      <c r="E257" s="145">
        <v>1000</v>
      </c>
      <c r="F257" s="145">
        <v>1</v>
      </c>
      <c r="G257" s="140">
        <v>1600.0000000000002</v>
      </c>
      <c r="H257" s="140">
        <f t="shared" si="6"/>
        <v>1.6000000000000003</v>
      </c>
      <c r="I257" s="145">
        <v>1</v>
      </c>
      <c r="J257" s="140">
        <f t="shared" si="7"/>
        <v>1600.0000000000002</v>
      </c>
      <c r="K257" s="145"/>
    </row>
    <row r="258" spans="1:11" ht="19.5" customHeight="1">
      <c r="A258" s="487"/>
      <c r="B258" s="87">
        <v>625654</v>
      </c>
      <c r="C258" s="88" t="s">
        <v>2681</v>
      </c>
      <c r="D258" s="90" t="s">
        <v>2682</v>
      </c>
      <c r="E258" s="145">
        <v>1000</v>
      </c>
      <c r="F258" s="145">
        <v>1</v>
      </c>
      <c r="G258" s="140">
        <v>1600.0000000000002</v>
      </c>
      <c r="H258" s="140">
        <f t="shared" si="6"/>
        <v>1.6000000000000003</v>
      </c>
      <c r="I258" s="145">
        <v>1</v>
      </c>
      <c r="J258" s="140">
        <f t="shared" si="7"/>
        <v>1600.0000000000002</v>
      </c>
      <c r="K258" s="145"/>
    </row>
    <row r="259" spans="1:11" ht="19.5" customHeight="1">
      <c r="A259" s="487"/>
      <c r="B259" s="87">
        <v>625755</v>
      </c>
      <c r="C259" s="88" t="s">
        <v>2683</v>
      </c>
      <c r="D259" s="90" t="s">
        <v>2684</v>
      </c>
      <c r="E259" s="145">
        <v>1000</v>
      </c>
      <c r="F259" s="145">
        <v>1</v>
      </c>
      <c r="G259" s="140">
        <v>1600.0000000000002</v>
      </c>
      <c r="H259" s="140">
        <f t="shared" si="6"/>
        <v>1.6000000000000003</v>
      </c>
      <c r="I259" s="145">
        <v>1</v>
      </c>
      <c r="J259" s="140">
        <f t="shared" si="7"/>
        <v>1600.0000000000002</v>
      </c>
      <c r="K259" s="145"/>
    </row>
    <row r="260" spans="1:11" ht="19.5" customHeight="1">
      <c r="A260" s="488"/>
      <c r="B260" s="87">
        <v>625856</v>
      </c>
      <c r="C260" s="88" t="s">
        <v>2685</v>
      </c>
      <c r="D260" s="90" t="s">
        <v>2686</v>
      </c>
      <c r="E260" s="145">
        <v>1000</v>
      </c>
      <c r="F260" s="145">
        <v>1</v>
      </c>
      <c r="G260" s="140">
        <v>1600.0000000000002</v>
      </c>
      <c r="H260" s="140">
        <f t="shared" ref="H260:H323" si="8">G260/E260</f>
        <v>1.6000000000000003</v>
      </c>
      <c r="I260" s="145">
        <v>1</v>
      </c>
      <c r="J260" s="140">
        <f t="shared" ref="J260:J323" si="9">F260*G260*I260</f>
        <v>1600.0000000000002</v>
      </c>
      <c r="K260" s="145"/>
    </row>
    <row r="261" spans="1:11" ht="19.5" customHeight="1">
      <c r="A261" s="486" t="s">
        <v>4281</v>
      </c>
      <c r="B261" s="87">
        <v>625950</v>
      </c>
      <c r="C261" s="88" t="s">
        <v>2687</v>
      </c>
      <c r="D261" s="90" t="s">
        <v>2688</v>
      </c>
      <c r="E261" s="145">
        <v>1000</v>
      </c>
      <c r="F261" s="145">
        <v>1</v>
      </c>
      <c r="G261" s="140">
        <v>1679.9999999999995</v>
      </c>
      <c r="H261" s="140">
        <f t="shared" si="8"/>
        <v>1.6799999999999995</v>
      </c>
      <c r="I261" s="145">
        <v>1</v>
      </c>
      <c r="J261" s="140">
        <f t="shared" si="9"/>
        <v>1679.9999999999995</v>
      </c>
      <c r="K261" s="145"/>
    </row>
    <row r="262" spans="1:11" ht="19.5" customHeight="1">
      <c r="A262" s="487"/>
      <c r="B262" s="87">
        <v>626051</v>
      </c>
      <c r="C262" s="88" t="s">
        <v>2689</v>
      </c>
      <c r="D262" s="90" t="s">
        <v>2690</v>
      </c>
      <c r="E262" s="145">
        <v>1000</v>
      </c>
      <c r="F262" s="145">
        <v>1</v>
      </c>
      <c r="G262" s="140">
        <v>1679.9999999999995</v>
      </c>
      <c r="H262" s="140">
        <f t="shared" si="8"/>
        <v>1.6799999999999995</v>
      </c>
      <c r="I262" s="145">
        <v>1</v>
      </c>
      <c r="J262" s="140">
        <f t="shared" si="9"/>
        <v>1679.9999999999995</v>
      </c>
      <c r="K262" s="145"/>
    </row>
    <row r="263" spans="1:11" ht="19.5" customHeight="1">
      <c r="A263" s="487"/>
      <c r="B263" s="87">
        <v>626152</v>
      </c>
      <c r="C263" s="88" t="s">
        <v>2691</v>
      </c>
      <c r="D263" s="90" t="s">
        <v>2692</v>
      </c>
      <c r="E263" s="145">
        <v>1000</v>
      </c>
      <c r="F263" s="145">
        <v>1</v>
      </c>
      <c r="G263" s="140">
        <v>1679.9999999999995</v>
      </c>
      <c r="H263" s="140">
        <f t="shared" si="8"/>
        <v>1.6799999999999995</v>
      </c>
      <c r="I263" s="145">
        <v>1</v>
      </c>
      <c r="J263" s="140">
        <f t="shared" si="9"/>
        <v>1679.9999999999995</v>
      </c>
      <c r="K263" s="145"/>
    </row>
    <row r="264" spans="1:11" ht="19.5" customHeight="1">
      <c r="A264" s="487"/>
      <c r="B264" s="87">
        <v>626253</v>
      </c>
      <c r="C264" s="88" t="s">
        <v>2693</v>
      </c>
      <c r="D264" s="90" t="s">
        <v>2694</v>
      </c>
      <c r="E264" s="145">
        <v>1000</v>
      </c>
      <c r="F264" s="145">
        <v>1</v>
      </c>
      <c r="G264" s="140">
        <v>1679.9999999999995</v>
      </c>
      <c r="H264" s="140">
        <f t="shared" si="8"/>
        <v>1.6799999999999995</v>
      </c>
      <c r="I264" s="145">
        <v>1</v>
      </c>
      <c r="J264" s="140">
        <f t="shared" si="9"/>
        <v>1679.9999999999995</v>
      </c>
      <c r="K264" s="145"/>
    </row>
    <row r="265" spans="1:11" ht="19.5" customHeight="1">
      <c r="A265" s="487"/>
      <c r="B265" s="87">
        <v>626354</v>
      </c>
      <c r="C265" s="88" t="s">
        <v>2695</v>
      </c>
      <c r="D265" s="90" t="s">
        <v>2696</v>
      </c>
      <c r="E265" s="145">
        <v>1000</v>
      </c>
      <c r="F265" s="145">
        <v>1</v>
      </c>
      <c r="G265" s="140">
        <v>1679.9999999999995</v>
      </c>
      <c r="H265" s="140">
        <f t="shared" si="8"/>
        <v>1.6799999999999995</v>
      </c>
      <c r="I265" s="145">
        <v>1</v>
      </c>
      <c r="J265" s="140">
        <f t="shared" si="9"/>
        <v>1679.9999999999995</v>
      </c>
      <c r="K265" s="145"/>
    </row>
    <row r="266" spans="1:11" ht="19.5" customHeight="1">
      <c r="A266" s="487"/>
      <c r="B266" s="87">
        <v>626455</v>
      </c>
      <c r="C266" s="88" t="s">
        <v>2697</v>
      </c>
      <c r="D266" s="90" t="s">
        <v>2698</v>
      </c>
      <c r="E266" s="145">
        <v>1000</v>
      </c>
      <c r="F266" s="145">
        <v>1</v>
      </c>
      <c r="G266" s="140">
        <v>1679.9999999999995</v>
      </c>
      <c r="H266" s="140">
        <f t="shared" si="8"/>
        <v>1.6799999999999995</v>
      </c>
      <c r="I266" s="145">
        <v>1</v>
      </c>
      <c r="J266" s="140">
        <f t="shared" si="9"/>
        <v>1679.9999999999995</v>
      </c>
      <c r="K266" s="145"/>
    </row>
    <row r="267" spans="1:11" ht="19.5" customHeight="1">
      <c r="A267" s="488"/>
      <c r="B267" s="87">
        <v>626556</v>
      </c>
      <c r="C267" s="88" t="s">
        <v>2699</v>
      </c>
      <c r="D267" s="90" t="s">
        <v>2700</v>
      </c>
      <c r="E267" s="145">
        <v>1000</v>
      </c>
      <c r="F267" s="145">
        <v>1</v>
      </c>
      <c r="G267" s="140">
        <v>1679.9999999999995</v>
      </c>
      <c r="H267" s="140">
        <f t="shared" si="8"/>
        <v>1.6799999999999995</v>
      </c>
      <c r="I267" s="145">
        <v>1</v>
      </c>
      <c r="J267" s="140">
        <f t="shared" si="9"/>
        <v>1679.9999999999995</v>
      </c>
      <c r="K267" s="145"/>
    </row>
    <row r="268" spans="1:11" ht="19.5" customHeight="1">
      <c r="A268" s="486" t="s">
        <v>4282</v>
      </c>
      <c r="B268" s="87">
        <v>6266100</v>
      </c>
      <c r="C268" s="88" t="s">
        <v>2701</v>
      </c>
      <c r="D268" s="90" t="s">
        <v>2702</v>
      </c>
      <c r="E268" s="145">
        <v>1000</v>
      </c>
      <c r="F268" s="145">
        <v>1</v>
      </c>
      <c r="G268" s="140">
        <v>1600.0000000000002</v>
      </c>
      <c r="H268" s="140">
        <f t="shared" si="8"/>
        <v>1.6000000000000003</v>
      </c>
      <c r="I268" s="145">
        <v>1</v>
      </c>
      <c r="J268" s="140">
        <f t="shared" si="9"/>
        <v>1600.0000000000002</v>
      </c>
      <c r="K268" s="145"/>
    </row>
    <row r="269" spans="1:11" ht="19.5" customHeight="1">
      <c r="A269" s="487"/>
      <c r="B269" s="87">
        <v>6267101</v>
      </c>
      <c r="C269" s="88" t="s">
        <v>2703</v>
      </c>
      <c r="D269" s="90" t="s">
        <v>2704</v>
      </c>
      <c r="E269" s="145">
        <v>1000</v>
      </c>
      <c r="F269" s="145">
        <v>1</v>
      </c>
      <c r="G269" s="140">
        <v>1600.0000000000002</v>
      </c>
      <c r="H269" s="140">
        <f t="shared" si="8"/>
        <v>1.6000000000000003</v>
      </c>
      <c r="I269" s="145">
        <v>1</v>
      </c>
      <c r="J269" s="140">
        <f t="shared" si="9"/>
        <v>1600.0000000000002</v>
      </c>
      <c r="K269" s="145"/>
    </row>
    <row r="270" spans="1:11" ht="19.5" customHeight="1">
      <c r="A270" s="487"/>
      <c r="B270" s="87">
        <v>6268102</v>
      </c>
      <c r="C270" s="88" t="s">
        <v>2705</v>
      </c>
      <c r="D270" s="90" t="s">
        <v>2706</v>
      </c>
      <c r="E270" s="145">
        <v>1000</v>
      </c>
      <c r="F270" s="145">
        <v>1</v>
      </c>
      <c r="G270" s="140">
        <v>1600.0000000000002</v>
      </c>
      <c r="H270" s="140">
        <f t="shared" si="8"/>
        <v>1.6000000000000003</v>
      </c>
      <c r="I270" s="145">
        <v>1</v>
      </c>
      <c r="J270" s="140">
        <f t="shared" si="9"/>
        <v>1600.0000000000002</v>
      </c>
      <c r="K270" s="145"/>
    </row>
    <row r="271" spans="1:11" ht="19.5" customHeight="1">
      <c r="A271" s="487"/>
      <c r="B271" s="87">
        <v>6269103</v>
      </c>
      <c r="C271" s="88" t="s">
        <v>2707</v>
      </c>
      <c r="D271" s="90" t="s">
        <v>2708</v>
      </c>
      <c r="E271" s="145">
        <v>1000</v>
      </c>
      <c r="F271" s="145">
        <v>1</v>
      </c>
      <c r="G271" s="140">
        <v>1600.0000000000002</v>
      </c>
      <c r="H271" s="140">
        <f t="shared" si="8"/>
        <v>1.6000000000000003</v>
      </c>
      <c r="I271" s="145">
        <v>1</v>
      </c>
      <c r="J271" s="140">
        <f t="shared" si="9"/>
        <v>1600.0000000000002</v>
      </c>
      <c r="K271" s="145"/>
    </row>
    <row r="272" spans="1:11" ht="19.5" customHeight="1">
      <c r="A272" s="487"/>
      <c r="B272" s="87">
        <v>6270104</v>
      </c>
      <c r="C272" s="88" t="s">
        <v>2709</v>
      </c>
      <c r="D272" s="90" t="s">
        <v>2710</v>
      </c>
      <c r="E272" s="145">
        <v>1000</v>
      </c>
      <c r="F272" s="145">
        <v>1</v>
      </c>
      <c r="G272" s="140">
        <v>1600.0000000000002</v>
      </c>
      <c r="H272" s="140">
        <f t="shared" si="8"/>
        <v>1.6000000000000003</v>
      </c>
      <c r="I272" s="145">
        <v>1</v>
      </c>
      <c r="J272" s="140">
        <f t="shared" si="9"/>
        <v>1600.0000000000002</v>
      </c>
      <c r="K272" s="145"/>
    </row>
    <row r="273" spans="1:11" ht="19.5" customHeight="1">
      <c r="A273" s="487"/>
      <c r="B273" s="87">
        <v>6271105</v>
      </c>
      <c r="C273" s="88" t="s">
        <v>2711</v>
      </c>
      <c r="D273" s="90" t="s">
        <v>2712</v>
      </c>
      <c r="E273" s="145">
        <v>1000</v>
      </c>
      <c r="F273" s="145">
        <v>1</v>
      </c>
      <c r="G273" s="140">
        <v>1600.0000000000002</v>
      </c>
      <c r="H273" s="140">
        <f t="shared" si="8"/>
        <v>1.6000000000000003</v>
      </c>
      <c r="I273" s="145">
        <v>1</v>
      </c>
      <c r="J273" s="140">
        <f t="shared" si="9"/>
        <v>1600.0000000000002</v>
      </c>
      <c r="K273" s="145"/>
    </row>
    <row r="274" spans="1:11" ht="19.5" customHeight="1">
      <c r="A274" s="488"/>
      <c r="B274" s="87">
        <v>6272106</v>
      </c>
      <c r="C274" s="88" t="s">
        <v>2713</v>
      </c>
      <c r="D274" s="90" t="s">
        <v>2714</v>
      </c>
      <c r="E274" s="145">
        <v>1000</v>
      </c>
      <c r="F274" s="145">
        <v>1</v>
      </c>
      <c r="G274" s="140">
        <v>1600.0000000000002</v>
      </c>
      <c r="H274" s="140">
        <f t="shared" si="8"/>
        <v>1.6000000000000003</v>
      </c>
      <c r="I274" s="145">
        <v>1</v>
      </c>
      <c r="J274" s="140">
        <f t="shared" si="9"/>
        <v>1600.0000000000002</v>
      </c>
      <c r="K274" s="145"/>
    </row>
    <row r="275" spans="1:11" ht="19.5" customHeight="1">
      <c r="A275" s="486" t="s">
        <v>4283</v>
      </c>
      <c r="B275" s="87">
        <v>6273100</v>
      </c>
      <c r="C275" s="88" t="s">
        <v>2715</v>
      </c>
      <c r="D275" s="90" t="s">
        <v>2716</v>
      </c>
      <c r="E275" s="145">
        <v>1000</v>
      </c>
      <c r="F275" s="145">
        <v>1</v>
      </c>
      <c r="G275" s="140">
        <v>1679.9999999999995</v>
      </c>
      <c r="H275" s="140">
        <f t="shared" si="8"/>
        <v>1.6799999999999995</v>
      </c>
      <c r="I275" s="145">
        <v>1</v>
      </c>
      <c r="J275" s="140">
        <f t="shared" si="9"/>
        <v>1679.9999999999995</v>
      </c>
      <c r="K275" s="145"/>
    </row>
    <row r="276" spans="1:11" ht="19.5" customHeight="1">
      <c r="A276" s="487"/>
      <c r="B276" s="87">
        <v>6274101</v>
      </c>
      <c r="C276" s="88" t="s">
        <v>2717</v>
      </c>
      <c r="D276" s="90" t="s">
        <v>2718</v>
      </c>
      <c r="E276" s="145">
        <v>1000</v>
      </c>
      <c r="F276" s="145">
        <v>1</v>
      </c>
      <c r="G276" s="140">
        <v>1679.9999999999995</v>
      </c>
      <c r="H276" s="140">
        <f t="shared" si="8"/>
        <v>1.6799999999999995</v>
      </c>
      <c r="I276" s="145">
        <v>1</v>
      </c>
      <c r="J276" s="140">
        <f t="shared" si="9"/>
        <v>1679.9999999999995</v>
      </c>
      <c r="K276" s="145"/>
    </row>
    <row r="277" spans="1:11" ht="19.5" customHeight="1">
      <c r="A277" s="487"/>
      <c r="B277" s="87">
        <v>6275102</v>
      </c>
      <c r="C277" s="88" t="s">
        <v>2719</v>
      </c>
      <c r="D277" s="90" t="s">
        <v>2720</v>
      </c>
      <c r="E277" s="145">
        <v>1000</v>
      </c>
      <c r="F277" s="145">
        <v>1</v>
      </c>
      <c r="G277" s="140">
        <v>1679.9999999999995</v>
      </c>
      <c r="H277" s="140">
        <f t="shared" si="8"/>
        <v>1.6799999999999995</v>
      </c>
      <c r="I277" s="145">
        <v>1</v>
      </c>
      <c r="J277" s="140">
        <f t="shared" si="9"/>
        <v>1679.9999999999995</v>
      </c>
      <c r="K277" s="145"/>
    </row>
    <row r="278" spans="1:11" ht="19.5" customHeight="1">
      <c r="A278" s="487"/>
      <c r="B278" s="87">
        <v>6276103</v>
      </c>
      <c r="C278" s="88" t="s">
        <v>2721</v>
      </c>
      <c r="D278" s="90" t="s">
        <v>2722</v>
      </c>
      <c r="E278" s="145">
        <v>1000</v>
      </c>
      <c r="F278" s="145">
        <v>1</v>
      </c>
      <c r="G278" s="140">
        <v>1679.9999999999995</v>
      </c>
      <c r="H278" s="140">
        <f t="shared" si="8"/>
        <v>1.6799999999999995</v>
      </c>
      <c r="I278" s="145">
        <v>1</v>
      </c>
      <c r="J278" s="140">
        <f t="shared" si="9"/>
        <v>1679.9999999999995</v>
      </c>
      <c r="K278" s="145"/>
    </row>
    <row r="279" spans="1:11" ht="19.5" customHeight="1">
      <c r="A279" s="487"/>
      <c r="B279" s="87">
        <v>6277104</v>
      </c>
      <c r="C279" s="88" t="s">
        <v>2723</v>
      </c>
      <c r="D279" s="90" t="s">
        <v>2724</v>
      </c>
      <c r="E279" s="145">
        <v>1000</v>
      </c>
      <c r="F279" s="145">
        <v>1</v>
      </c>
      <c r="G279" s="140">
        <v>1679.9999999999995</v>
      </c>
      <c r="H279" s="140">
        <f t="shared" si="8"/>
        <v>1.6799999999999995</v>
      </c>
      <c r="I279" s="145">
        <v>1</v>
      </c>
      <c r="J279" s="140">
        <f t="shared" si="9"/>
        <v>1679.9999999999995</v>
      </c>
      <c r="K279" s="145"/>
    </row>
    <row r="280" spans="1:11" ht="19.5" customHeight="1">
      <c r="A280" s="487"/>
      <c r="B280" s="87">
        <v>6278105</v>
      </c>
      <c r="C280" s="88" t="s">
        <v>2725</v>
      </c>
      <c r="D280" s="90" t="s">
        <v>2726</v>
      </c>
      <c r="E280" s="145">
        <v>1000</v>
      </c>
      <c r="F280" s="145">
        <v>1</v>
      </c>
      <c r="G280" s="140">
        <v>1679.9999999999995</v>
      </c>
      <c r="H280" s="140">
        <f t="shared" si="8"/>
        <v>1.6799999999999995</v>
      </c>
      <c r="I280" s="145">
        <v>1</v>
      </c>
      <c r="J280" s="140">
        <f t="shared" si="9"/>
        <v>1679.9999999999995</v>
      </c>
      <c r="K280" s="145"/>
    </row>
    <row r="281" spans="1:11" ht="19.5" customHeight="1">
      <c r="A281" s="488"/>
      <c r="B281" s="87">
        <v>6279106</v>
      </c>
      <c r="C281" s="88" t="s">
        <v>2727</v>
      </c>
      <c r="D281" s="90" t="s">
        <v>2728</v>
      </c>
      <c r="E281" s="145">
        <v>1000</v>
      </c>
      <c r="F281" s="145">
        <v>1</v>
      </c>
      <c r="G281" s="140">
        <v>1679.9999999999995</v>
      </c>
      <c r="H281" s="140">
        <f t="shared" si="8"/>
        <v>1.6799999999999995</v>
      </c>
      <c r="I281" s="145">
        <v>1</v>
      </c>
      <c r="J281" s="140">
        <f t="shared" si="9"/>
        <v>1679.9999999999995</v>
      </c>
      <c r="K281" s="145"/>
    </row>
    <row r="282" spans="1:11" ht="19.5" customHeight="1">
      <c r="A282" s="486" t="s">
        <v>4284</v>
      </c>
      <c r="B282" s="87">
        <v>6280150</v>
      </c>
      <c r="C282" s="88" t="s">
        <v>2729</v>
      </c>
      <c r="D282" s="90" t="s">
        <v>2730</v>
      </c>
      <c r="E282" s="145">
        <v>1000</v>
      </c>
      <c r="F282" s="145">
        <v>1</v>
      </c>
      <c r="G282" s="140">
        <v>1600.0000000000002</v>
      </c>
      <c r="H282" s="140">
        <f t="shared" si="8"/>
        <v>1.6000000000000003</v>
      </c>
      <c r="I282" s="145">
        <v>1</v>
      </c>
      <c r="J282" s="140">
        <f t="shared" si="9"/>
        <v>1600.0000000000002</v>
      </c>
      <c r="K282" s="145"/>
    </row>
    <row r="283" spans="1:11" ht="19.5" customHeight="1">
      <c r="A283" s="487"/>
      <c r="B283" s="87">
        <v>6281151</v>
      </c>
      <c r="C283" s="88" t="s">
        <v>2731</v>
      </c>
      <c r="D283" s="90" t="s">
        <v>2732</v>
      </c>
      <c r="E283" s="145">
        <v>1000</v>
      </c>
      <c r="F283" s="145">
        <v>1</v>
      </c>
      <c r="G283" s="140">
        <v>1600.0000000000002</v>
      </c>
      <c r="H283" s="140">
        <f t="shared" si="8"/>
        <v>1.6000000000000003</v>
      </c>
      <c r="I283" s="145">
        <v>1</v>
      </c>
      <c r="J283" s="140">
        <f t="shared" si="9"/>
        <v>1600.0000000000002</v>
      </c>
      <c r="K283" s="145"/>
    </row>
    <row r="284" spans="1:11" ht="19.5" customHeight="1">
      <c r="A284" s="487"/>
      <c r="B284" s="87">
        <v>6282152</v>
      </c>
      <c r="C284" s="88" t="s">
        <v>2733</v>
      </c>
      <c r="D284" s="90" t="s">
        <v>2734</v>
      </c>
      <c r="E284" s="145">
        <v>1000</v>
      </c>
      <c r="F284" s="145">
        <v>1</v>
      </c>
      <c r="G284" s="140">
        <v>1600.0000000000002</v>
      </c>
      <c r="H284" s="140">
        <f t="shared" si="8"/>
        <v>1.6000000000000003</v>
      </c>
      <c r="I284" s="145">
        <v>1</v>
      </c>
      <c r="J284" s="140">
        <f t="shared" si="9"/>
        <v>1600.0000000000002</v>
      </c>
      <c r="K284" s="145"/>
    </row>
    <row r="285" spans="1:11" ht="19.5" customHeight="1">
      <c r="A285" s="487"/>
      <c r="B285" s="87">
        <v>6283153</v>
      </c>
      <c r="C285" s="88" t="s">
        <v>2735</v>
      </c>
      <c r="D285" s="90" t="s">
        <v>2736</v>
      </c>
      <c r="E285" s="145">
        <v>1000</v>
      </c>
      <c r="F285" s="145">
        <v>1</v>
      </c>
      <c r="G285" s="140">
        <v>1600.0000000000002</v>
      </c>
      <c r="H285" s="140">
        <f t="shared" si="8"/>
        <v>1.6000000000000003</v>
      </c>
      <c r="I285" s="145">
        <v>1</v>
      </c>
      <c r="J285" s="140">
        <f t="shared" si="9"/>
        <v>1600.0000000000002</v>
      </c>
      <c r="K285" s="145"/>
    </row>
    <row r="286" spans="1:11" ht="19.5" customHeight="1">
      <c r="A286" s="487"/>
      <c r="B286" s="87">
        <v>6284154</v>
      </c>
      <c r="C286" s="88" t="s">
        <v>2737</v>
      </c>
      <c r="D286" s="90" t="s">
        <v>2738</v>
      </c>
      <c r="E286" s="145">
        <v>1000</v>
      </c>
      <c r="F286" s="145">
        <v>1</v>
      </c>
      <c r="G286" s="140">
        <v>1600.0000000000002</v>
      </c>
      <c r="H286" s="140">
        <f t="shared" si="8"/>
        <v>1.6000000000000003</v>
      </c>
      <c r="I286" s="145">
        <v>1</v>
      </c>
      <c r="J286" s="140">
        <f t="shared" si="9"/>
        <v>1600.0000000000002</v>
      </c>
      <c r="K286" s="145"/>
    </row>
    <row r="287" spans="1:11" ht="19.5" customHeight="1">
      <c r="A287" s="487"/>
      <c r="B287" s="87">
        <v>6285155</v>
      </c>
      <c r="C287" s="88" t="s">
        <v>2739</v>
      </c>
      <c r="D287" s="90" t="s">
        <v>2740</v>
      </c>
      <c r="E287" s="145">
        <v>1000</v>
      </c>
      <c r="F287" s="145">
        <v>1</v>
      </c>
      <c r="G287" s="140">
        <v>1600.0000000000002</v>
      </c>
      <c r="H287" s="140">
        <f t="shared" si="8"/>
        <v>1.6000000000000003</v>
      </c>
      <c r="I287" s="145">
        <v>1</v>
      </c>
      <c r="J287" s="140">
        <f t="shared" si="9"/>
        <v>1600.0000000000002</v>
      </c>
      <c r="K287" s="145"/>
    </row>
    <row r="288" spans="1:11" ht="19.5" customHeight="1">
      <c r="A288" s="488"/>
      <c r="B288" s="87">
        <v>6286156</v>
      </c>
      <c r="C288" s="88" t="s">
        <v>2741</v>
      </c>
      <c r="D288" s="90" t="s">
        <v>2742</v>
      </c>
      <c r="E288" s="145">
        <v>1000</v>
      </c>
      <c r="F288" s="145">
        <v>1</v>
      </c>
      <c r="G288" s="140">
        <v>1600.0000000000002</v>
      </c>
      <c r="H288" s="140">
        <f t="shared" si="8"/>
        <v>1.6000000000000003</v>
      </c>
      <c r="I288" s="145">
        <v>1</v>
      </c>
      <c r="J288" s="140">
        <f t="shared" si="9"/>
        <v>1600.0000000000002</v>
      </c>
      <c r="K288" s="145"/>
    </row>
    <row r="289" spans="1:11" ht="19.5" customHeight="1">
      <c r="A289" s="486" t="s">
        <v>4285</v>
      </c>
      <c r="B289" s="87">
        <v>6287150</v>
      </c>
      <c r="C289" s="88" t="s">
        <v>2743</v>
      </c>
      <c r="D289" s="90" t="s">
        <v>2744</v>
      </c>
      <c r="E289" s="145">
        <v>1000</v>
      </c>
      <c r="F289" s="145">
        <v>1</v>
      </c>
      <c r="G289" s="140">
        <v>1679.9999999999995</v>
      </c>
      <c r="H289" s="140">
        <f t="shared" si="8"/>
        <v>1.6799999999999995</v>
      </c>
      <c r="I289" s="145">
        <v>1</v>
      </c>
      <c r="J289" s="140">
        <f t="shared" si="9"/>
        <v>1679.9999999999995</v>
      </c>
      <c r="K289" s="145"/>
    </row>
    <row r="290" spans="1:11" ht="19.5" customHeight="1">
      <c r="A290" s="487"/>
      <c r="B290" s="87">
        <v>6288151</v>
      </c>
      <c r="C290" s="88" t="s">
        <v>2745</v>
      </c>
      <c r="D290" s="90" t="s">
        <v>2746</v>
      </c>
      <c r="E290" s="145">
        <v>1000</v>
      </c>
      <c r="F290" s="145">
        <v>1</v>
      </c>
      <c r="G290" s="140">
        <v>1679.9999999999995</v>
      </c>
      <c r="H290" s="140">
        <f t="shared" si="8"/>
        <v>1.6799999999999995</v>
      </c>
      <c r="I290" s="145">
        <v>1</v>
      </c>
      <c r="J290" s="140">
        <f t="shared" si="9"/>
        <v>1679.9999999999995</v>
      </c>
      <c r="K290" s="145"/>
    </row>
    <row r="291" spans="1:11" ht="19.5" customHeight="1">
      <c r="A291" s="487"/>
      <c r="B291" s="87">
        <v>6289152</v>
      </c>
      <c r="C291" s="88" t="s">
        <v>2747</v>
      </c>
      <c r="D291" s="90" t="s">
        <v>2748</v>
      </c>
      <c r="E291" s="145">
        <v>1000</v>
      </c>
      <c r="F291" s="145">
        <v>1</v>
      </c>
      <c r="G291" s="140">
        <v>1679.9999999999995</v>
      </c>
      <c r="H291" s="140">
        <f t="shared" si="8"/>
        <v>1.6799999999999995</v>
      </c>
      <c r="I291" s="145">
        <v>1</v>
      </c>
      <c r="J291" s="140">
        <f t="shared" si="9"/>
        <v>1679.9999999999995</v>
      </c>
      <c r="K291" s="145"/>
    </row>
    <row r="292" spans="1:11" ht="19.5" customHeight="1">
      <c r="A292" s="487"/>
      <c r="B292" s="87">
        <v>6290153</v>
      </c>
      <c r="C292" s="88" t="s">
        <v>2749</v>
      </c>
      <c r="D292" s="90" t="s">
        <v>2750</v>
      </c>
      <c r="E292" s="145">
        <v>1000</v>
      </c>
      <c r="F292" s="145">
        <v>1</v>
      </c>
      <c r="G292" s="140">
        <v>1679.9999999999995</v>
      </c>
      <c r="H292" s="140">
        <f t="shared" si="8"/>
        <v>1.6799999999999995</v>
      </c>
      <c r="I292" s="145">
        <v>1</v>
      </c>
      <c r="J292" s="140">
        <f t="shared" si="9"/>
        <v>1679.9999999999995</v>
      </c>
      <c r="K292" s="145"/>
    </row>
    <row r="293" spans="1:11" ht="19.5" customHeight="1">
      <c r="A293" s="487"/>
      <c r="B293" s="87">
        <v>6291154</v>
      </c>
      <c r="C293" s="88" t="s">
        <v>2751</v>
      </c>
      <c r="D293" s="90" t="s">
        <v>2752</v>
      </c>
      <c r="E293" s="145">
        <v>1000</v>
      </c>
      <c r="F293" s="145">
        <v>1</v>
      </c>
      <c r="G293" s="140">
        <v>1679.9999999999995</v>
      </c>
      <c r="H293" s="140">
        <f t="shared" si="8"/>
        <v>1.6799999999999995</v>
      </c>
      <c r="I293" s="145">
        <v>1</v>
      </c>
      <c r="J293" s="140">
        <f t="shared" si="9"/>
        <v>1679.9999999999995</v>
      </c>
      <c r="K293" s="145"/>
    </row>
    <row r="294" spans="1:11" ht="19.5" customHeight="1">
      <c r="A294" s="487"/>
      <c r="B294" s="87">
        <v>6292155</v>
      </c>
      <c r="C294" s="88" t="s">
        <v>2753</v>
      </c>
      <c r="D294" s="90" t="s">
        <v>2754</v>
      </c>
      <c r="E294" s="145">
        <v>1000</v>
      </c>
      <c r="F294" s="145">
        <v>1</v>
      </c>
      <c r="G294" s="140">
        <v>1679.9999999999995</v>
      </c>
      <c r="H294" s="140">
        <f t="shared" si="8"/>
        <v>1.6799999999999995</v>
      </c>
      <c r="I294" s="145">
        <v>1</v>
      </c>
      <c r="J294" s="140">
        <f t="shared" si="9"/>
        <v>1679.9999999999995</v>
      </c>
      <c r="K294" s="145"/>
    </row>
    <row r="295" spans="1:11" ht="19.5" customHeight="1">
      <c r="A295" s="488"/>
      <c r="B295" s="87">
        <v>6293156</v>
      </c>
      <c r="C295" s="88" t="s">
        <v>2755</v>
      </c>
      <c r="D295" s="90" t="s">
        <v>2756</v>
      </c>
      <c r="E295" s="145">
        <v>1000</v>
      </c>
      <c r="F295" s="145">
        <v>1</v>
      </c>
      <c r="G295" s="140">
        <v>1679.9999999999995</v>
      </c>
      <c r="H295" s="140">
        <f t="shared" si="8"/>
        <v>1.6799999999999995</v>
      </c>
      <c r="I295" s="145">
        <v>1</v>
      </c>
      <c r="J295" s="140">
        <f t="shared" si="9"/>
        <v>1679.9999999999995</v>
      </c>
      <c r="K295" s="145"/>
    </row>
    <row r="296" spans="1:11" ht="19.5" customHeight="1">
      <c r="A296" s="486" t="s">
        <v>4286</v>
      </c>
      <c r="B296" s="87">
        <v>6294200</v>
      </c>
      <c r="C296" s="88" t="s">
        <v>2757</v>
      </c>
      <c r="D296" s="90" t="s">
        <v>2758</v>
      </c>
      <c r="E296" s="145">
        <v>1000</v>
      </c>
      <c r="F296" s="145">
        <v>1</v>
      </c>
      <c r="G296" s="140">
        <v>1600.0000000000002</v>
      </c>
      <c r="H296" s="140">
        <f t="shared" si="8"/>
        <v>1.6000000000000003</v>
      </c>
      <c r="I296" s="145">
        <v>1</v>
      </c>
      <c r="J296" s="140">
        <f t="shared" si="9"/>
        <v>1600.0000000000002</v>
      </c>
      <c r="K296" s="145"/>
    </row>
    <row r="297" spans="1:11" ht="19.5" customHeight="1">
      <c r="A297" s="487"/>
      <c r="B297" s="87">
        <v>6295201</v>
      </c>
      <c r="C297" s="88" t="s">
        <v>2759</v>
      </c>
      <c r="D297" s="90" t="s">
        <v>2760</v>
      </c>
      <c r="E297" s="145">
        <v>1000</v>
      </c>
      <c r="F297" s="145">
        <v>1</v>
      </c>
      <c r="G297" s="140">
        <v>1600.0000000000002</v>
      </c>
      <c r="H297" s="140">
        <f t="shared" si="8"/>
        <v>1.6000000000000003</v>
      </c>
      <c r="I297" s="145">
        <v>1</v>
      </c>
      <c r="J297" s="140">
        <f t="shared" si="9"/>
        <v>1600.0000000000002</v>
      </c>
      <c r="K297" s="145"/>
    </row>
    <row r="298" spans="1:11" ht="19.5" customHeight="1">
      <c r="A298" s="487"/>
      <c r="B298" s="87">
        <v>6296202</v>
      </c>
      <c r="C298" s="88" t="s">
        <v>2761</v>
      </c>
      <c r="D298" s="90" t="s">
        <v>2762</v>
      </c>
      <c r="E298" s="145">
        <v>1000</v>
      </c>
      <c r="F298" s="145">
        <v>1</v>
      </c>
      <c r="G298" s="140">
        <v>1600.0000000000002</v>
      </c>
      <c r="H298" s="140">
        <f t="shared" si="8"/>
        <v>1.6000000000000003</v>
      </c>
      <c r="I298" s="145">
        <v>1</v>
      </c>
      <c r="J298" s="140">
        <f t="shared" si="9"/>
        <v>1600.0000000000002</v>
      </c>
      <c r="K298" s="145"/>
    </row>
    <row r="299" spans="1:11" ht="19.5" customHeight="1">
      <c r="A299" s="487"/>
      <c r="B299" s="87">
        <v>6297203</v>
      </c>
      <c r="C299" s="88" t="s">
        <v>2763</v>
      </c>
      <c r="D299" s="90" t="s">
        <v>2764</v>
      </c>
      <c r="E299" s="145">
        <v>1000</v>
      </c>
      <c r="F299" s="145">
        <v>1</v>
      </c>
      <c r="G299" s="140">
        <v>1600.0000000000002</v>
      </c>
      <c r="H299" s="140">
        <f t="shared" si="8"/>
        <v>1.6000000000000003</v>
      </c>
      <c r="I299" s="145">
        <v>1</v>
      </c>
      <c r="J299" s="140">
        <f t="shared" si="9"/>
        <v>1600.0000000000002</v>
      </c>
      <c r="K299" s="145"/>
    </row>
    <row r="300" spans="1:11" ht="19.5" customHeight="1">
      <c r="A300" s="487"/>
      <c r="B300" s="87">
        <v>6298204</v>
      </c>
      <c r="C300" s="88" t="s">
        <v>2765</v>
      </c>
      <c r="D300" s="90" t="s">
        <v>2766</v>
      </c>
      <c r="E300" s="145">
        <v>1000</v>
      </c>
      <c r="F300" s="145">
        <v>1</v>
      </c>
      <c r="G300" s="140">
        <v>1600.0000000000002</v>
      </c>
      <c r="H300" s="140">
        <f t="shared" si="8"/>
        <v>1.6000000000000003</v>
      </c>
      <c r="I300" s="145">
        <v>1</v>
      </c>
      <c r="J300" s="140">
        <f t="shared" si="9"/>
        <v>1600.0000000000002</v>
      </c>
      <c r="K300" s="145"/>
    </row>
    <row r="301" spans="1:11" ht="19.5" customHeight="1">
      <c r="A301" s="487"/>
      <c r="B301" s="87">
        <v>6299205</v>
      </c>
      <c r="C301" s="88" t="s">
        <v>2767</v>
      </c>
      <c r="D301" s="90" t="s">
        <v>2768</v>
      </c>
      <c r="E301" s="145">
        <v>1000</v>
      </c>
      <c r="F301" s="145">
        <v>1</v>
      </c>
      <c r="G301" s="140">
        <v>1600.0000000000002</v>
      </c>
      <c r="H301" s="140">
        <f t="shared" si="8"/>
        <v>1.6000000000000003</v>
      </c>
      <c r="I301" s="145">
        <v>1</v>
      </c>
      <c r="J301" s="140">
        <f t="shared" si="9"/>
        <v>1600.0000000000002</v>
      </c>
      <c r="K301" s="145"/>
    </row>
    <row r="302" spans="1:11" ht="19.5" customHeight="1">
      <c r="A302" s="488"/>
      <c r="B302" s="87">
        <v>6300206</v>
      </c>
      <c r="C302" s="88" t="s">
        <v>2769</v>
      </c>
      <c r="D302" s="90" t="s">
        <v>2770</v>
      </c>
      <c r="E302" s="145">
        <v>1000</v>
      </c>
      <c r="F302" s="145">
        <v>1</v>
      </c>
      <c r="G302" s="140">
        <v>1600.0000000000002</v>
      </c>
      <c r="H302" s="140">
        <f t="shared" si="8"/>
        <v>1.6000000000000003</v>
      </c>
      <c r="I302" s="145">
        <v>1</v>
      </c>
      <c r="J302" s="140">
        <f t="shared" si="9"/>
        <v>1600.0000000000002</v>
      </c>
      <c r="K302" s="145"/>
    </row>
    <row r="303" spans="1:11" ht="19.5" customHeight="1">
      <c r="A303" s="486" t="s">
        <v>4287</v>
      </c>
      <c r="B303" s="87">
        <v>6301200</v>
      </c>
      <c r="C303" s="88" t="s">
        <v>2771</v>
      </c>
      <c r="D303" s="90" t="s">
        <v>2772</v>
      </c>
      <c r="E303" s="145">
        <v>1000</v>
      </c>
      <c r="F303" s="145">
        <v>1</v>
      </c>
      <c r="G303" s="140">
        <v>1679.9999999999995</v>
      </c>
      <c r="H303" s="140">
        <f t="shared" si="8"/>
        <v>1.6799999999999995</v>
      </c>
      <c r="I303" s="145">
        <v>1</v>
      </c>
      <c r="J303" s="140">
        <f t="shared" si="9"/>
        <v>1679.9999999999995</v>
      </c>
      <c r="K303" s="145"/>
    </row>
    <row r="304" spans="1:11" ht="19.5" customHeight="1">
      <c r="A304" s="487"/>
      <c r="B304" s="87">
        <v>6302201</v>
      </c>
      <c r="C304" s="88" t="s">
        <v>2773</v>
      </c>
      <c r="D304" s="90" t="s">
        <v>2774</v>
      </c>
      <c r="E304" s="145">
        <v>1000</v>
      </c>
      <c r="F304" s="145">
        <v>1</v>
      </c>
      <c r="G304" s="140">
        <v>1679.9999999999995</v>
      </c>
      <c r="H304" s="140">
        <f t="shared" si="8"/>
        <v>1.6799999999999995</v>
      </c>
      <c r="I304" s="145">
        <v>1</v>
      </c>
      <c r="J304" s="140">
        <f t="shared" si="9"/>
        <v>1679.9999999999995</v>
      </c>
      <c r="K304" s="145"/>
    </row>
    <row r="305" spans="1:11" ht="19.5" customHeight="1">
      <c r="A305" s="487"/>
      <c r="B305" s="87">
        <v>6303202</v>
      </c>
      <c r="C305" s="88" t="s">
        <v>2775</v>
      </c>
      <c r="D305" s="90" t="s">
        <v>2776</v>
      </c>
      <c r="E305" s="145">
        <v>1000</v>
      </c>
      <c r="F305" s="145">
        <v>1</v>
      </c>
      <c r="G305" s="140">
        <v>1679.9999999999995</v>
      </c>
      <c r="H305" s="140">
        <f t="shared" si="8"/>
        <v>1.6799999999999995</v>
      </c>
      <c r="I305" s="145">
        <v>1</v>
      </c>
      <c r="J305" s="140">
        <f t="shared" si="9"/>
        <v>1679.9999999999995</v>
      </c>
      <c r="K305" s="145"/>
    </row>
    <row r="306" spans="1:11" ht="19.5" customHeight="1">
      <c r="A306" s="487"/>
      <c r="B306" s="87">
        <v>6304203</v>
      </c>
      <c r="C306" s="88" t="s">
        <v>2777</v>
      </c>
      <c r="D306" s="90" t="s">
        <v>2778</v>
      </c>
      <c r="E306" s="145">
        <v>1000</v>
      </c>
      <c r="F306" s="145">
        <v>1</v>
      </c>
      <c r="G306" s="140">
        <v>1679.9999999999995</v>
      </c>
      <c r="H306" s="140">
        <f t="shared" si="8"/>
        <v>1.6799999999999995</v>
      </c>
      <c r="I306" s="145">
        <v>1</v>
      </c>
      <c r="J306" s="140">
        <f t="shared" si="9"/>
        <v>1679.9999999999995</v>
      </c>
      <c r="K306" s="145"/>
    </row>
    <row r="307" spans="1:11" ht="19.5" customHeight="1">
      <c r="A307" s="487"/>
      <c r="B307" s="87">
        <v>6305204</v>
      </c>
      <c r="C307" s="88" t="s">
        <v>2779</v>
      </c>
      <c r="D307" s="90" t="s">
        <v>2780</v>
      </c>
      <c r="E307" s="145">
        <v>1000</v>
      </c>
      <c r="F307" s="145">
        <v>1</v>
      </c>
      <c r="G307" s="140">
        <v>1679.9999999999995</v>
      </c>
      <c r="H307" s="140">
        <f t="shared" si="8"/>
        <v>1.6799999999999995</v>
      </c>
      <c r="I307" s="145">
        <v>1</v>
      </c>
      <c r="J307" s="140">
        <f t="shared" si="9"/>
        <v>1679.9999999999995</v>
      </c>
      <c r="K307" s="145"/>
    </row>
    <row r="308" spans="1:11" ht="19.5" customHeight="1">
      <c r="A308" s="487"/>
      <c r="B308" s="87">
        <v>6306205</v>
      </c>
      <c r="C308" s="88" t="s">
        <v>2781</v>
      </c>
      <c r="D308" s="90" t="s">
        <v>2782</v>
      </c>
      <c r="E308" s="145">
        <v>1000</v>
      </c>
      <c r="F308" s="145">
        <v>1</v>
      </c>
      <c r="G308" s="140">
        <v>1679.9999999999995</v>
      </c>
      <c r="H308" s="140">
        <f t="shared" si="8"/>
        <v>1.6799999999999995</v>
      </c>
      <c r="I308" s="145">
        <v>1</v>
      </c>
      <c r="J308" s="140">
        <f t="shared" si="9"/>
        <v>1679.9999999999995</v>
      </c>
      <c r="K308" s="145"/>
    </row>
    <row r="309" spans="1:11" ht="19.5" customHeight="1">
      <c r="A309" s="488"/>
      <c r="B309" s="87">
        <v>6307206</v>
      </c>
      <c r="C309" s="88" t="s">
        <v>2783</v>
      </c>
      <c r="D309" s="90" t="s">
        <v>2784</v>
      </c>
      <c r="E309" s="145">
        <v>1000</v>
      </c>
      <c r="F309" s="145">
        <v>1</v>
      </c>
      <c r="G309" s="140">
        <v>1679.9999999999995</v>
      </c>
      <c r="H309" s="140">
        <f t="shared" si="8"/>
        <v>1.6799999999999995</v>
      </c>
      <c r="I309" s="145">
        <v>1</v>
      </c>
      <c r="J309" s="140">
        <f t="shared" si="9"/>
        <v>1679.9999999999995</v>
      </c>
      <c r="K309" s="145"/>
    </row>
    <row r="310" spans="1:11" ht="19.5" customHeight="1">
      <c r="A310" s="486" t="s">
        <v>4288</v>
      </c>
      <c r="B310" s="87">
        <v>6308200</v>
      </c>
      <c r="C310" s="88" t="s">
        <v>2757</v>
      </c>
      <c r="D310" s="90" t="s">
        <v>2758</v>
      </c>
      <c r="E310" s="145">
        <v>1000</v>
      </c>
      <c r="F310" s="145">
        <v>1</v>
      </c>
      <c r="G310" s="140">
        <v>1600.0000000000002</v>
      </c>
      <c r="H310" s="140">
        <f t="shared" si="8"/>
        <v>1.6000000000000003</v>
      </c>
      <c r="I310" s="145">
        <v>1</v>
      </c>
      <c r="J310" s="140">
        <f t="shared" si="9"/>
        <v>1600.0000000000002</v>
      </c>
      <c r="K310" s="145"/>
    </row>
    <row r="311" spans="1:11" ht="19.5" customHeight="1">
      <c r="A311" s="487"/>
      <c r="B311" s="87">
        <v>6309201</v>
      </c>
      <c r="C311" s="88" t="s">
        <v>2759</v>
      </c>
      <c r="D311" s="90" t="s">
        <v>2760</v>
      </c>
      <c r="E311" s="145">
        <v>1000</v>
      </c>
      <c r="F311" s="145">
        <v>1</v>
      </c>
      <c r="G311" s="140">
        <v>1600.0000000000002</v>
      </c>
      <c r="H311" s="140">
        <f t="shared" si="8"/>
        <v>1.6000000000000003</v>
      </c>
      <c r="I311" s="145">
        <v>1</v>
      </c>
      <c r="J311" s="140">
        <f t="shared" si="9"/>
        <v>1600.0000000000002</v>
      </c>
      <c r="K311" s="145"/>
    </row>
    <row r="312" spans="1:11" ht="19.5" customHeight="1">
      <c r="A312" s="487"/>
      <c r="B312" s="87">
        <v>6310202</v>
      </c>
      <c r="C312" s="88" t="s">
        <v>2761</v>
      </c>
      <c r="D312" s="90" t="s">
        <v>2762</v>
      </c>
      <c r="E312" s="145">
        <v>1000</v>
      </c>
      <c r="F312" s="145">
        <v>1</v>
      </c>
      <c r="G312" s="140">
        <v>1600.0000000000002</v>
      </c>
      <c r="H312" s="140">
        <f t="shared" si="8"/>
        <v>1.6000000000000003</v>
      </c>
      <c r="I312" s="145">
        <v>1</v>
      </c>
      <c r="J312" s="140">
        <f t="shared" si="9"/>
        <v>1600.0000000000002</v>
      </c>
      <c r="K312" s="145"/>
    </row>
    <row r="313" spans="1:11" ht="19.5" customHeight="1">
      <c r="A313" s="487"/>
      <c r="B313" s="87">
        <v>6311203</v>
      </c>
      <c r="C313" s="88" t="s">
        <v>2763</v>
      </c>
      <c r="D313" s="90" t="s">
        <v>2764</v>
      </c>
      <c r="E313" s="145">
        <v>1000</v>
      </c>
      <c r="F313" s="145">
        <v>1</v>
      </c>
      <c r="G313" s="140">
        <v>1600.0000000000002</v>
      </c>
      <c r="H313" s="140">
        <f t="shared" si="8"/>
        <v>1.6000000000000003</v>
      </c>
      <c r="I313" s="145">
        <v>1</v>
      </c>
      <c r="J313" s="140">
        <f t="shared" si="9"/>
        <v>1600.0000000000002</v>
      </c>
      <c r="K313" s="145"/>
    </row>
    <row r="314" spans="1:11" ht="19.5" customHeight="1">
      <c r="A314" s="487"/>
      <c r="B314" s="87">
        <v>6312204</v>
      </c>
      <c r="C314" s="88" t="s">
        <v>2765</v>
      </c>
      <c r="D314" s="90" t="s">
        <v>2766</v>
      </c>
      <c r="E314" s="145">
        <v>1000</v>
      </c>
      <c r="F314" s="145">
        <v>1</v>
      </c>
      <c r="G314" s="140">
        <v>1600.0000000000002</v>
      </c>
      <c r="H314" s="140">
        <f t="shared" si="8"/>
        <v>1.6000000000000003</v>
      </c>
      <c r="I314" s="145">
        <v>1</v>
      </c>
      <c r="J314" s="140">
        <f t="shared" si="9"/>
        <v>1600.0000000000002</v>
      </c>
      <c r="K314" s="145"/>
    </row>
    <row r="315" spans="1:11" ht="19.5" customHeight="1">
      <c r="A315" s="487"/>
      <c r="B315" s="87">
        <v>6313205</v>
      </c>
      <c r="C315" s="88" t="s">
        <v>2767</v>
      </c>
      <c r="D315" s="90" t="s">
        <v>2768</v>
      </c>
      <c r="E315" s="145">
        <v>1000</v>
      </c>
      <c r="F315" s="145">
        <v>1</v>
      </c>
      <c r="G315" s="140">
        <v>1600.0000000000002</v>
      </c>
      <c r="H315" s="140">
        <f t="shared" si="8"/>
        <v>1.6000000000000003</v>
      </c>
      <c r="I315" s="145">
        <v>1</v>
      </c>
      <c r="J315" s="140">
        <f t="shared" si="9"/>
        <v>1600.0000000000002</v>
      </c>
      <c r="K315" s="145"/>
    </row>
    <row r="316" spans="1:11" ht="19.5" customHeight="1">
      <c r="A316" s="488"/>
      <c r="B316" s="87">
        <v>6314206</v>
      </c>
      <c r="C316" s="88" t="s">
        <v>2769</v>
      </c>
      <c r="D316" s="90" t="s">
        <v>2770</v>
      </c>
      <c r="E316" s="145">
        <v>1000</v>
      </c>
      <c r="F316" s="145">
        <v>1</v>
      </c>
      <c r="G316" s="140">
        <v>1600.0000000000002</v>
      </c>
      <c r="H316" s="140">
        <f t="shared" si="8"/>
        <v>1.6000000000000003</v>
      </c>
      <c r="I316" s="145">
        <v>1</v>
      </c>
      <c r="J316" s="140">
        <f t="shared" si="9"/>
        <v>1600.0000000000002</v>
      </c>
      <c r="K316" s="145"/>
    </row>
    <row r="317" spans="1:11" ht="19.5" customHeight="1">
      <c r="A317" s="486" t="s">
        <v>4289</v>
      </c>
      <c r="B317" s="87">
        <v>6315200</v>
      </c>
      <c r="C317" s="88" t="s">
        <v>2771</v>
      </c>
      <c r="D317" s="90" t="s">
        <v>2772</v>
      </c>
      <c r="E317" s="145">
        <v>1000</v>
      </c>
      <c r="F317" s="145">
        <v>1</v>
      </c>
      <c r="G317" s="140">
        <v>1679.9999999999995</v>
      </c>
      <c r="H317" s="140">
        <f t="shared" si="8"/>
        <v>1.6799999999999995</v>
      </c>
      <c r="I317" s="145">
        <v>1</v>
      </c>
      <c r="J317" s="140">
        <f t="shared" si="9"/>
        <v>1679.9999999999995</v>
      </c>
      <c r="K317" s="145"/>
    </row>
    <row r="318" spans="1:11" ht="19.5" customHeight="1">
      <c r="A318" s="487"/>
      <c r="B318" s="87">
        <v>6316201</v>
      </c>
      <c r="C318" s="88" t="s">
        <v>2785</v>
      </c>
      <c r="D318" s="90" t="s">
        <v>2774</v>
      </c>
      <c r="E318" s="145">
        <v>1000</v>
      </c>
      <c r="F318" s="145">
        <v>1</v>
      </c>
      <c r="G318" s="140">
        <v>1679.9999999999995</v>
      </c>
      <c r="H318" s="140">
        <f t="shared" si="8"/>
        <v>1.6799999999999995</v>
      </c>
      <c r="I318" s="145">
        <v>1</v>
      </c>
      <c r="J318" s="140">
        <f t="shared" si="9"/>
        <v>1679.9999999999995</v>
      </c>
      <c r="K318" s="145"/>
    </row>
    <row r="319" spans="1:11" ht="19.5" customHeight="1">
      <c r="A319" s="487"/>
      <c r="B319" s="87">
        <v>6317202</v>
      </c>
      <c r="C319" s="88" t="s">
        <v>2775</v>
      </c>
      <c r="D319" s="90" t="s">
        <v>2776</v>
      </c>
      <c r="E319" s="145">
        <v>1000</v>
      </c>
      <c r="F319" s="145">
        <v>1</v>
      </c>
      <c r="G319" s="140">
        <v>1679.9999999999995</v>
      </c>
      <c r="H319" s="140">
        <f t="shared" si="8"/>
        <v>1.6799999999999995</v>
      </c>
      <c r="I319" s="145">
        <v>1</v>
      </c>
      <c r="J319" s="140">
        <f t="shared" si="9"/>
        <v>1679.9999999999995</v>
      </c>
      <c r="K319" s="145"/>
    </row>
    <row r="320" spans="1:11" ht="19.5" customHeight="1">
      <c r="A320" s="487"/>
      <c r="B320" s="87">
        <v>6318203</v>
      </c>
      <c r="C320" s="88" t="s">
        <v>2777</v>
      </c>
      <c r="D320" s="90" t="s">
        <v>2778</v>
      </c>
      <c r="E320" s="145">
        <v>1000</v>
      </c>
      <c r="F320" s="145">
        <v>1</v>
      </c>
      <c r="G320" s="140">
        <v>1679.9999999999995</v>
      </c>
      <c r="H320" s="140">
        <f t="shared" si="8"/>
        <v>1.6799999999999995</v>
      </c>
      <c r="I320" s="145">
        <v>1</v>
      </c>
      <c r="J320" s="140">
        <f t="shared" si="9"/>
        <v>1679.9999999999995</v>
      </c>
      <c r="K320" s="145"/>
    </row>
    <row r="321" spans="1:11" ht="19.5" customHeight="1">
      <c r="A321" s="487"/>
      <c r="B321" s="87">
        <v>6319204</v>
      </c>
      <c r="C321" s="88" t="s">
        <v>2779</v>
      </c>
      <c r="D321" s="90" t="s">
        <v>2780</v>
      </c>
      <c r="E321" s="145">
        <v>1000</v>
      </c>
      <c r="F321" s="145">
        <v>1</v>
      </c>
      <c r="G321" s="140">
        <v>1679.9999999999995</v>
      </c>
      <c r="H321" s="140">
        <f t="shared" si="8"/>
        <v>1.6799999999999995</v>
      </c>
      <c r="I321" s="145">
        <v>1</v>
      </c>
      <c r="J321" s="140">
        <f t="shared" si="9"/>
        <v>1679.9999999999995</v>
      </c>
      <c r="K321" s="145"/>
    </row>
    <row r="322" spans="1:11" ht="19.5" customHeight="1">
      <c r="A322" s="487"/>
      <c r="B322" s="87">
        <v>6320205</v>
      </c>
      <c r="C322" s="88" t="s">
        <v>2781</v>
      </c>
      <c r="D322" s="90" t="s">
        <v>2782</v>
      </c>
      <c r="E322" s="145">
        <v>1000</v>
      </c>
      <c r="F322" s="145">
        <v>1</v>
      </c>
      <c r="G322" s="140">
        <v>1679.9999999999995</v>
      </c>
      <c r="H322" s="140">
        <f t="shared" si="8"/>
        <v>1.6799999999999995</v>
      </c>
      <c r="I322" s="145">
        <v>1</v>
      </c>
      <c r="J322" s="140">
        <f t="shared" si="9"/>
        <v>1679.9999999999995</v>
      </c>
      <c r="K322" s="145"/>
    </row>
    <row r="323" spans="1:11" ht="19.5" customHeight="1">
      <c r="A323" s="488"/>
      <c r="B323" s="87">
        <v>6321206</v>
      </c>
      <c r="C323" s="88" t="s">
        <v>2783</v>
      </c>
      <c r="D323" s="90" t="s">
        <v>2784</v>
      </c>
      <c r="E323" s="145">
        <v>1000</v>
      </c>
      <c r="F323" s="145">
        <v>1</v>
      </c>
      <c r="G323" s="140">
        <v>1679.9999999999995</v>
      </c>
      <c r="H323" s="140">
        <f t="shared" si="8"/>
        <v>1.6799999999999995</v>
      </c>
      <c r="I323" s="145">
        <v>1</v>
      </c>
      <c r="J323" s="140">
        <f t="shared" si="9"/>
        <v>1679.9999999999995</v>
      </c>
      <c r="K323" s="145"/>
    </row>
    <row r="324" spans="1:11" ht="19.5" customHeight="1">
      <c r="A324" s="486" t="s">
        <v>4290</v>
      </c>
      <c r="B324" s="87">
        <v>6322210</v>
      </c>
      <c r="C324" s="88" t="s">
        <v>2786</v>
      </c>
      <c r="D324" s="90" t="s">
        <v>2787</v>
      </c>
      <c r="E324" s="145">
        <v>1000</v>
      </c>
      <c r="F324" s="145">
        <v>1</v>
      </c>
      <c r="G324" s="140">
        <v>1600.0000000000002</v>
      </c>
      <c r="H324" s="140">
        <f t="shared" ref="H324:H387" si="10">G324/E324</f>
        <v>1.6000000000000003</v>
      </c>
      <c r="I324" s="145">
        <v>1</v>
      </c>
      <c r="J324" s="140">
        <f t="shared" ref="J324:J387" si="11">F324*G324*I324</f>
        <v>1600.0000000000002</v>
      </c>
      <c r="K324" s="145"/>
    </row>
    <row r="325" spans="1:11" ht="19.5" customHeight="1">
      <c r="A325" s="487"/>
      <c r="B325" s="87">
        <v>6323211</v>
      </c>
      <c r="C325" s="88" t="s">
        <v>2788</v>
      </c>
      <c r="D325" s="90" t="s">
        <v>2789</v>
      </c>
      <c r="E325" s="145">
        <v>1000</v>
      </c>
      <c r="F325" s="145">
        <v>1</v>
      </c>
      <c r="G325" s="140">
        <v>1600.0000000000002</v>
      </c>
      <c r="H325" s="140">
        <f t="shared" si="10"/>
        <v>1.6000000000000003</v>
      </c>
      <c r="I325" s="145">
        <v>1</v>
      </c>
      <c r="J325" s="140">
        <f t="shared" si="11"/>
        <v>1600.0000000000002</v>
      </c>
      <c r="K325" s="145"/>
    </row>
    <row r="326" spans="1:11" ht="19.5" customHeight="1">
      <c r="A326" s="487"/>
      <c r="B326" s="87">
        <v>6324212</v>
      </c>
      <c r="C326" s="88" t="s">
        <v>2790</v>
      </c>
      <c r="D326" s="90" t="s">
        <v>2791</v>
      </c>
      <c r="E326" s="145">
        <v>1000</v>
      </c>
      <c r="F326" s="145">
        <v>1</v>
      </c>
      <c r="G326" s="140">
        <v>1600.0000000000002</v>
      </c>
      <c r="H326" s="140">
        <f t="shared" si="10"/>
        <v>1.6000000000000003</v>
      </c>
      <c r="I326" s="145">
        <v>1</v>
      </c>
      <c r="J326" s="140">
        <f t="shared" si="11"/>
        <v>1600.0000000000002</v>
      </c>
      <c r="K326" s="145"/>
    </row>
    <row r="327" spans="1:11" ht="19.5" customHeight="1">
      <c r="A327" s="487"/>
      <c r="B327" s="87">
        <v>6325213</v>
      </c>
      <c r="C327" s="88" t="s">
        <v>2792</v>
      </c>
      <c r="D327" s="90" t="s">
        <v>2793</v>
      </c>
      <c r="E327" s="145">
        <v>1000</v>
      </c>
      <c r="F327" s="145">
        <v>1</v>
      </c>
      <c r="G327" s="140">
        <v>1600.0000000000002</v>
      </c>
      <c r="H327" s="140">
        <f t="shared" si="10"/>
        <v>1.6000000000000003</v>
      </c>
      <c r="I327" s="145">
        <v>1</v>
      </c>
      <c r="J327" s="140">
        <f t="shared" si="11"/>
        <v>1600.0000000000002</v>
      </c>
      <c r="K327" s="145"/>
    </row>
    <row r="328" spans="1:11" ht="19.5" customHeight="1">
      <c r="A328" s="487"/>
      <c r="B328" s="87">
        <v>6326214</v>
      </c>
      <c r="C328" s="88" t="s">
        <v>2794</v>
      </c>
      <c r="D328" s="90" t="s">
        <v>2795</v>
      </c>
      <c r="E328" s="145">
        <v>1000</v>
      </c>
      <c r="F328" s="145">
        <v>1</v>
      </c>
      <c r="G328" s="140">
        <v>1600.0000000000002</v>
      </c>
      <c r="H328" s="140">
        <f t="shared" si="10"/>
        <v>1.6000000000000003</v>
      </c>
      <c r="I328" s="145">
        <v>1</v>
      </c>
      <c r="J328" s="140">
        <f t="shared" si="11"/>
        <v>1600.0000000000002</v>
      </c>
      <c r="K328" s="145"/>
    </row>
    <row r="329" spans="1:11" ht="19.5" customHeight="1">
      <c r="A329" s="487"/>
      <c r="B329" s="87">
        <v>6327215</v>
      </c>
      <c r="C329" s="88" t="s">
        <v>2796</v>
      </c>
      <c r="D329" s="90" t="s">
        <v>2797</v>
      </c>
      <c r="E329" s="145">
        <v>1000</v>
      </c>
      <c r="F329" s="145">
        <v>1</v>
      </c>
      <c r="G329" s="140">
        <v>1600.0000000000002</v>
      </c>
      <c r="H329" s="140">
        <f t="shared" si="10"/>
        <v>1.6000000000000003</v>
      </c>
      <c r="I329" s="145">
        <v>1</v>
      </c>
      <c r="J329" s="140">
        <f t="shared" si="11"/>
        <v>1600.0000000000002</v>
      </c>
      <c r="K329" s="145"/>
    </row>
    <row r="330" spans="1:11" ht="19.5" customHeight="1">
      <c r="A330" s="488"/>
      <c r="B330" s="87">
        <v>6328216</v>
      </c>
      <c r="C330" s="88" t="s">
        <v>2798</v>
      </c>
      <c r="D330" s="90" t="s">
        <v>2799</v>
      </c>
      <c r="E330" s="145">
        <v>1000</v>
      </c>
      <c r="F330" s="145">
        <v>1</v>
      </c>
      <c r="G330" s="140">
        <v>1600.0000000000002</v>
      </c>
      <c r="H330" s="140">
        <f t="shared" si="10"/>
        <v>1.6000000000000003</v>
      </c>
      <c r="I330" s="145">
        <v>1</v>
      </c>
      <c r="J330" s="140">
        <f t="shared" si="11"/>
        <v>1600.0000000000002</v>
      </c>
      <c r="K330" s="145"/>
    </row>
    <row r="331" spans="1:11" ht="19.5" customHeight="1">
      <c r="A331" s="486" t="s">
        <v>4291</v>
      </c>
      <c r="B331" s="87">
        <v>6329210</v>
      </c>
      <c r="C331" s="88" t="s">
        <v>2800</v>
      </c>
      <c r="D331" s="90" t="s">
        <v>2801</v>
      </c>
      <c r="E331" s="145">
        <v>1000</v>
      </c>
      <c r="F331" s="145">
        <v>1</v>
      </c>
      <c r="G331" s="140">
        <v>1679.9999999999995</v>
      </c>
      <c r="H331" s="140">
        <f t="shared" si="10"/>
        <v>1.6799999999999995</v>
      </c>
      <c r="I331" s="145">
        <v>1</v>
      </c>
      <c r="J331" s="140">
        <f t="shared" si="11"/>
        <v>1679.9999999999995</v>
      </c>
      <c r="K331" s="145"/>
    </row>
    <row r="332" spans="1:11" ht="19.5" customHeight="1">
      <c r="A332" s="487"/>
      <c r="B332" s="87">
        <v>6330211</v>
      </c>
      <c r="C332" s="88" t="s">
        <v>2802</v>
      </c>
      <c r="D332" s="90" t="s">
        <v>2803</v>
      </c>
      <c r="E332" s="145">
        <v>1000</v>
      </c>
      <c r="F332" s="145">
        <v>1</v>
      </c>
      <c r="G332" s="140">
        <v>1679.9999999999995</v>
      </c>
      <c r="H332" s="140">
        <f t="shared" si="10"/>
        <v>1.6799999999999995</v>
      </c>
      <c r="I332" s="145">
        <v>1</v>
      </c>
      <c r="J332" s="140">
        <f t="shared" si="11"/>
        <v>1679.9999999999995</v>
      </c>
      <c r="K332" s="145"/>
    </row>
    <row r="333" spans="1:11" ht="19.5" customHeight="1">
      <c r="A333" s="487"/>
      <c r="B333" s="87">
        <v>6331212</v>
      </c>
      <c r="C333" s="88" t="s">
        <v>2804</v>
      </c>
      <c r="D333" s="90" t="s">
        <v>2805</v>
      </c>
      <c r="E333" s="145">
        <v>1000</v>
      </c>
      <c r="F333" s="145">
        <v>1</v>
      </c>
      <c r="G333" s="140">
        <v>1679.9999999999995</v>
      </c>
      <c r="H333" s="140">
        <f t="shared" si="10"/>
        <v>1.6799999999999995</v>
      </c>
      <c r="I333" s="145">
        <v>1</v>
      </c>
      <c r="J333" s="140">
        <f t="shared" si="11"/>
        <v>1679.9999999999995</v>
      </c>
      <c r="K333" s="145"/>
    </row>
    <row r="334" spans="1:11" ht="19.5" customHeight="1">
      <c r="A334" s="487"/>
      <c r="B334" s="87">
        <v>6332213</v>
      </c>
      <c r="C334" s="88" t="s">
        <v>2806</v>
      </c>
      <c r="D334" s="90" t="s">
        <v>2807</v>
      </c>
      <c r="E334" s="145">
        <v>1000</v>
      </c>
      <c r="F334" s="145">
        <v>1</v>
      </c>
      <c r="G334" s="140">
        <v>1679.9999999999995</v>
      </c>
      <c r="H334" s="140">
        <f t="shared" si="10"/>
        <v>1.6799999999999995</v>
      </c>
      <c r="I334" s="145">
        <v>1</v>
      </c>
      <c r="J334" s="140">
        <f t="shared" si="11"/>
        <v>1679.9999999999995</v>
      </c>
      <c r="K334" s="145"/>
    </row>
    <row r="335" spans="1:11" ht="19.5" customHeight="1">
      <c r="A335" s="487"/>
      <c r="B335" s="87">
        <v>6333214</v>
      </c>
      <c r="C335" s="88" t="s">
        <v>2808</v>
      </c>
      <c r="D335" s="90" t="s">
        <v>2809</v>
      </c>
      <c r="E335" s="145">
        <v>1000</v>
      </c>
      <c r="F335" s="145">
        <v>1</v>
      </c>
      <c r="G335" s="140">
        <v>1679.9999999999995</v>
      </c>
      <c r="H335" s="140">
        <f t="shared" si="10"/>
        <v>1.6799999999999995</v>
      </c>
      <c r="I335" s="145">
        <v>1</v>
      </c>
      <c r="J335" s="140">
        <f t="shared" si="11"/>
        <v>1679.9999999999995</v>
      </c>
      <c r="K335" s="145"/>
    </row>
    <row r="336" spans="1:11" ht="19.5" customHeight="1">
      <c r="A336" s="487"/>
      <c r="B336" s="87">
        <v>6334215</v>
      </c>
      <c r="C336" s="88" t="s">
        <v>2810</v>
      </c>
      <c r="D336" s="90" t="s">
        <v>2811</v>
      </c>
      <c r="E336" s="145">
        <v>1000</v>
      </c>
      <c r="F336" s="145">
        <v>1</v>
      </c>
      <c r="G336" s="140">
        <v>1679.9999999999995</v>
      </c>
      <c r="H336" s="140">
        <f t="shared" si="10"/>
        <v>1.6799999999999995</v>
      </c>
      <c r="I336" s="145">
        <v>1</v>
      </c>
      <c r="J336" s="140">
        <f t="shared" si="11"/>
        <v>1679.9999999999995</v>
      </c>
      <c r="K336" s="145"/>
    </row>
    <row r="337" spans="1:11" ht="19.5" customHeight="1">
      <c r="A337" s="488"/>
      <c r="B337" s="87">
        <v>6335216</v>
      </c>
      <c r="C337" s="88" t="s">
        <v>2812</v>
      </c>
      <c r="D337" s="90" t="s">
        <v>2813</v>
      </c>
      <c r="E337" s="145">
        <v>1000</v>
      </c>
      <c r="F337" s="145">
        <v>1</v>
      </c>
      <c r="G337" s="140">
        <v>1679.9999999999995</v>
      </c>
      <c r="H337" s="140">
        <f t="shared" si="10"/>
        <v>1.6799999999999995</v>
      </c>
      <c r="I337" s="145">
        <v>1</v>
      </c>
      <c r="J337" s="140">
        <f t="shared" si="11"/>
        <v>1679.9999999999995</v>
      </c>
      <c r="K337" s="145"/>
    </row>
    <row r="338" spans="1:11" ht="19.5" customHeight="1">
      <c r="A338" s="486" t="s">
        <v>4292</v>
      </c>
      <c r="B338" s="87">
        <v>6336210</v>
      </c>
      <c r="C338" s="88" t="s">
        <v>2814</v>
      </c>
      <c r="D338" s="90" t="s">
        <v>2815</v>
      </c>
      <c r="E338" s="145">
        <v>1000</v>
      </c>
      <c r="F338" s="145">
        <v>1</v>
      </c>
      <c r="G338" s="140">
        <v>1800</v>
      </c>
      <c r="H338" s="140">
        <f t="shared" si="10"/>
        <v>1.8</v>
      </c>
      <c r="I338" s="145">
        <v>1</v>
      </c>
      <c r="J338" s="140">
        <f t="shared" si="11"/>
        <v>1800</v>
      </c>
      <c r="K338" s="145"/>
    </row>
    <row r="339" spans="1:11" ht="19.5" customHeight="1">
      <c r="A339" s="487"/>
      <c r="B339" s="87">
        <v>6337211</v>
      </c>
      <c r="C339" s="88" t="s">
        <v>2816</v>
      </c>
      <c r="D339" s="90" t="s">
        <v>2817</v>
      </c>
      <c r="E339" s="145">
        <v>1000</v>
      </c>
      <c r="F339" s="145">
        <v>1</v>
      </c>
      <c r="G339" s="140">
        <v>1800</v>
      </c>
      <c r="H339" s="140">
        <f t="shared" si="10"/>
        <v>1.8</v>
      </c>
      <c r="I339" s="145">
        <v>1</v>
      </c>
      <c r="J339" s="140">
        <f t="shared" si="11"/>
        <v>1800</v>
      </c>
      <c r="K339" s="145"/>
    </row>
    <row r="340" spans="1:11" ht="19.5" customHeight="1">
      <c r="A340" s="487"/>
      <c r="B340" s="87">
        <v>6338212</v>
      </c>
      <c r="C340" s="88" t="s">
        <v>2818</v>
      </c>
      <c r="D340" s="90" t="s">
        <v>2819</v>
      </c>
      <c r="E340" s="145">
        <v>1000</v>
      </c>
      <c r="F340" s="145">
        <v>1</v>
      </c>
      <c r="G340" s="140">
        <v>1800</v>
      </c>
      <c r="H340" s="140">
        <f t="shared" si="10"/>
        <v>1.8</v>
      </c>
      <c r="I340" s="145">
        <v>1</v>
      </c>
      <c r="J340" s="140">
        <f t="shared" si="11"/>
        <v>1800</v>
      </c>
      <c r="K340" s="145"/>
    </row>
    <row r="341" spans="1:11" ht="19.5" customHeight="1">
      <c r="A341" s="487"/>
      <c r="B341" s="87">
        <v>6339213</v>
      </c>
      <c r="C341" s="88" t="s">
        <v>2820</v>
      </c>
      <c r="D341" s="90" t="s">
        <v>2821</v>
      </c>
      <c r="E341" s="145">
        <v>1000</v>
      </c>
      <c r="F341" s="145">
        <v>1</v>
      </c>
      <c r="G341" s="140">
        <v>1800</v>
      </c>
      <c r="H341" s="140">
        <f t="shared" si="10"/>
        <v>1.8</v>
      </c>
      <c r="I341" s="145">
        <v>1</v>
      </c>
      <c r="J341" s="140">
        <f t="shared" si="11"/>
        <v>1800</v>
      </c>
      <c r="K341" s="145"/>
    </row>
    <row r="342" spans="1:11" ht="19.5" customHeight="1">
      <c r="A342" s="487"/>
      <c r="B342" s="87">
        <v>6340214</v>
      </c>
      <c r="C342" s="88" t="s">
        <v>2822</v>
      </c>
      <c r="D342" s="90" t="s">
        <v>2823</v>
      </c>
      <c r="E342" s="145">
        <v>1000</v>
      </c>
      <c r="F342" s="145">
        <v>1</v>
      </c>
      <c r="G342" s="140">
        <v>1800</v>
      </c>
      <c r="H342" s="140">
        <f t="shared" si="10"/>
        <v>1.8</v>
      </c>
      <c r="I342" s="145">
        <v>1</v>
      </c>
      <c r="J342" s="140">
        <f t="shared" si="11"/>
        <v>1800</v>
      </c>
      <c r="K342" s="145"/>
    </row>
    <row r="343" spans="1:11" ht="19.5" customHeight="1">
      <c r="A343" s="487"/>
      <c r="B343" s="87">
        <v>6341215</v>
      </c>
      <c r="C343" s="88" t="s">
        <v>2824</v>
      </c>
      <c r="D343" s="90" t="s">
        <v>2825</v>
      </c>
      <c r="E343" s="145">
        <v>1000</v>
      </c>
      <c r="F343" s="145">
        <v>1</v>
      </c>
      <c r="G343" s="140">
        <v>1800</v>
      </c>
      <c r="H343" s="140">
        <f t="shared" si="10"/>
        <v>1.8</v>
      </c>
      <c r="I343" s="145">
        <v>1</v>
      </c>
      <c r="J343" s="140">
        <f t="shared" si="11"/>
        <v>1800</v>
      </c>
      <c r="K343" s="145"/>
    </row>
    <row r="344" spans="1:11" ht="19.5" customHeight="1">
      <c r="A344" s="488"/>
      <c r="B344" s="87">
        <v>6342216</v>
      </c>
      <c r="C344" s="88" t="s">
        <v>2826</v>
      </c>
      <c r="D344" s="90" t="s">
        <v>2827</v>
      </c>
      <c r="E344" s="145">
        <v>1000</v>
      </c>
      <c r="F344" s="145">
        <v>1</v>
      </c>
      <c r="G344" s="140">
        <v>1800</v>
      </c>
      <c r="H344" s="140">
        <f t="shared" si="10"/>
        <v>1.8</v>
      </c>
      <c r="I344" s="145">
        <v>1</v>
      </c>
      <c r="J344" s="140">
        <f t="shared" si="11"/>
        <v>1800</v>
      </c>
      <c r="K344" s="145"/>
    </row>
    <row r="345" spans="1:11" ht="19.5" customHeight="1">
      <c r="A345" s="486" t="s">
        <v>4293</v>
      </c>
      <c r="B345" s="87">
        <v>6343210</v>
      </c>
      <c r="C345" s="88" t="s">
        <v>2828</v>
      </c>
      <c r="D345" s="90" t="s">
        <v>2829</v>
      </c>
      <c r="E345" s="145">
        <v>1000</v>
      </c>
      <c r="F345" s="145">
        <v>1</v>
      </c>
      <c r="G345" s="140">
        <v>1920.0000000000059</v>
      </c>
      <c r="H345" s="140">
        <f t="shared" si="10"/>
        <v>1.9200000000000059</v>
      </c>
      <c r="I345" s="145">
        <v>1</v>
      </c>
      <c r="J345" s="140">
        <f t="shared" si="11"/>
        <v>1920.0000000000059</v>
      </c>
      <c r="K345" s="145"/>
    </row>
    <row r="346" spans="1:11" ht="19.5" customHeight="1">
      <c r="A346" s="487"/>
      <c r="B346" s="87">
        <v>6344211</v>
      </c>
      <c r="C346" s="88" t="s">
        <v>2830</v>
      </c>
      <c r="D346" s="90" t="s">
        <v>2831</v>
      </c>
      <c r="E346" s="145">
        <v>1000</v>
      </c>
      <c r="F346" s="145">
        <v>1</v>
      </c>
      <c r="G346" s="140">
        <v>1920.0000000000059</v>
      </c>
      <c r="H346" s="140">
        <f t="shared" si="10"/>
        <v>1.9200000000000059</v>
      </c>
      <c r="I346" s="145">
        <v>1</v>
      </c>
      <c r="J346" s="140">
        <f t="shared" si="11"/>
        <v>1920.0000000000059</v>
      </c>
      <c r="K346" s="145"/>
    </row>
    <row r="347" spans="1:11" ht="19.5" customHeight="1">
      <c r="A347" s="487"/>
      <c r="B347" s="87">
        <v>6345212</v>
      </c>
      <c r="C347" s="88" t="s">
        <v>2832</v>
      </c>
      <c r="D347" s="90" t="s">
        <v>2833</v>
      </c>
      <c r="E347" s="145">
        <v>1000</v>
      </c>
      <c r="F347" s="145">
        <v>1</v>
      </c>
      <c r="G347" s="140">
        <v>1920.0000000000059</v>
      </c>
      <c r="H347" s="140">
        <f t="shared" si="10"/>
        <v>1.9200000000000059</v>
      </c>
      <c r="I347" s="145">
        <v>1</v>
      </c>
      <c r="J347" s="140">
        <f t="shared" si="11"/>
        <v>1920.0000000000059</v>
      </c>
      <c r="K347" s="145"/>
    </row>
    <row r="348" spans="1:11" ht="19.5" customHeight="1">
      <c r="A348" s="487"/>
      <c r="B348" s="87">
        <v>6346213</v>
      </c>
      <c r="C348" s="88" t="s">
        <v>2834</v>
      </c>
      <c r="D348" s="90" t="s">
        <v>2835</v>
      </c>
      <c r="E348" s="145">
        <v>1000</v>
      </c>
      <c r="F348" s="145">
        <v>1</v>
      </c>
      <c r="G348" s="140">
        <v>1920.0000000000059</v>
      </c>
      <c r="H348" s="140">
        <f t="shared" si="10"/>
        <v>1.9200000000000059</v>
      </c>
      <c r="I348" s="145">
        <v>1</v>
      </c>
      <c r="J348" s="140">
        <f t="shared" si="11"/>
        <v>1920.0000000000059</v>
      </c>
      <c r="K348" s="145"/>
    </row>
    <row r="349" spans="1:11" ht="19.5" customHeight="1">
      <c r="A349" s="487"/>
      <c r="B349" s="87">
        <v>6347214</v>
      </c>
      <c r="C349" s="88" t="s">
        <v>2836</v>
      </c>
      <c r="D349" s="90" t="s">
        <v>2837</v>
      </c>
      <c r="E349" s="145">
        <v>1000</v>
      </c>
      <c r="F349" s="145">
        <v>1</v>
      </c>
      <c r="G349" s="140">
        <v>1920.0000000000059</v>
      </c>
      <c r="H349" s="140">
        <f t="shared" si="10"/>
        <v>1.9200000000000059</v>
      </c>
      <c r="I349" s="145">
        <v>1</v>
      </c>
      <c r="J349" s="140">
        <f t="shared" si="11"/>
        <v>1920.0000000000059</v>
      </c>
      <c r="K349" s="145"/>
    </row>
    <row r="350" spans="1:11" ht="19.5" customHeight="1">
      <c r="A350" s="487"/>
      <c r="B350" s="87">
        <v>6348215</v>
      </c>
      <c r="C350" s="88" t="s">
        <v>2838</v>
      </c>
      <c r="D350" s="90" t="s">
        <v>2839</v>
      </c>
      <c r="E350" s="145">
        <v>1000</v>
      </c>
      <c r="F350" s="145">
        <v>1</v>
      </c>
      <c r="G350" s="140">
        <v>1920.0000000000059</v>
      </c>
      <c r="H350" s="140">
        <f t="shared" si="10"/>
        <v>1.9200000000000059</v>
      </c>
      <c r="I350" s="145">
        <v>1</v>
      </c>
      <c r="J350" s="140">
        <f t="shared" si="11"/>
        <v>1920.0000000000059</v>
      </c>
      <c r="K350" s="145"/>
    </row>
    <row r="351" spans="1:11" ht="19.5" customHeight="1">
      <c r="A351" s="488"/>
      <c r="B351" s="87">
        <v>6349216</v>
      </c>
      <c r="C351" s="88" t="s">
        <v>2840</v>
      </c>
      <c r="D351" s="90" t="s">
        <v>2841</v>
      </c>
      <c r="E351" s="145">
        <v>1000</v>
      </c>
      <c r="F351" s="145">
        <v>1</v>
      </c>
      <c r="G351" s="140">
        <v>1920.0000000000059</v>
      </c>
      <c r="H351" s="140">
        <f t="shared" si="10"/>
        <v>1.9200000000000059</v>
      </c>
      <c r="I351" s="145">
        <v>1</v>
      </c>
      <c r="J351" s="140">
        <f t="shared" si="11"/>
        <v>1920.0000000000059</v>
      </c>
      <c r="K351" s="145"/>
    </row>
    <row r="352" spans="1:11" ht="19.5" customHeight="1">
      <c r="A352" s="486" t="s">
        <v>4294</v>
      </c>
      <c r="B352" s="87">
        <v>6350500</v>
      </c>
      <c r="C352" s="88" t="s">
        <v>2842</v>
      </c>
      <c r="D352" s="89" t="s">
        <v>2843</v>
      </c>
      <c r="E352" s="145">
        <v>1000</v>
      </c>
      <c r="F352" s="145">
        <v>1</v>
      </c>
      <c r="G352" s="140">
        <v>2399.9999999999941</v>
      </c>
      <c r="H352" s="140">
        <f t="shared" si="10"/>
        <v>2.3999999999999941</v>
      </c>
      <c r="I352" s="145">
        <v>1</v>
      </c>
      <c r="J352" s="140">
        <f t="shared" si="11"/>
        <v>2399.9999999999941</v>
      </c>
      <c r="K352" s="145"/>
    </row>
    <row r="353" spans="1:11" ht="19.5" customHeight="1">
      <c r="A353" s="487"/>
      <c r="B353" s="87">
        <v>6351501</v>
      </c>
      <c r="C353" s="88" t="s">
        <v>2844</v>
      </c>
      <c r="D353" s="89" t="s">
        <v>2845</v>
      </c>
      <c r="E353" s="145">
        <v>1000</v>
      </c>
      <c r="F353" s="145">
        <v>1</v>
      </c>
      <c r="G353" s="140">
        <v>2399.9999999999941</v>
      </c>
      <c r="H353" s="140">
        <f t="shared" si="10"/>
        <v>2.3999999999999941</v>
      </c>
      <c r="I353" s="145">
        <v>1</v>
      </c>
      <c r="J353" s="140">
        <f t="shared" si="11"/>
        <v>2399.9999999999941</v>
      </c>
      <c r="K353" s="145"/>
    </row>
    <row r="354" spans="1:11" ht="19.5" customHeight="1">
      <c r="A354" s="487"/>
      <c r="B354" s="87">
        <v>6352502</v>
      </c>
      <c r="C354" s="88" t="s">
        <v>2846</v>
      </c>
      <c r="D354" s="89" t="s">
        <v>2847</v>
      </c>
      <c r="E354" s="145">
        <v>1000</v>
      </c>
      <c r="F354" s="145">
        <v>1</v>
      </c>
      <c r="G354" s="140">
        <v>2399.9999999999941</v>
      </c>
      <c r="H354" s="140">
        <f t="shared" si="10"/>
        <v>2.3999999999999941</v>
      </c>
      <c r="I354" s="145">
        <v>1</v>
      </c>
      <c r="J354" s="140">
        <f t="shared" si="11"/>
        <v>2399.9999999999941</v>
      </c>
      <c r="K354" s="145"/>
    </row>
    <row r="355" spans="1:11" ht="19.5" customHeight="1">
      <c r="A355" s="487"/>
      <c r="B355" s="87">
        <v>6353503</v>
      </c>
      <c r="C355" s="88" t="s">
        <v>2848</v>
      </c>
      <c r="D355" s="89" t="s">
        <v>2849</v>
      </c>
      <c r="E355" s="145">
        <v>1000</v>
      </c>
      <c r="F355" s="145">
        <v>1</v>
      </c>
      <c r="G355" s="140">
        <v>2399.9999999999941</v>
      </c>
      <c r="H355" s="140">
        <f t="shared" si="10"/>
        <v>2.3999999999999941</v>
      </c>
      <c r="I355" s="145">
        <v>1</v>
      </c>
      <c r="J355" s="140">
        <f t="shared" si="11"/>
        <v>2399.9999999999941</v>
      </c>
      <c r="K355" s="145"/>
    </row>
    <row r="356" spans="1:11" ht="19.5" customHeight="1">
      <c r="A356" s="487"/>
      <c r="B356" s="87">
        <v>6354504</v>
      </c>
      <c r="C356" s="88" t="s">
        <v>2850</v>
      </c>
      <c r="D356" s="89" t="s">
        <v>2851</v>
      </c>
      <c r="E356" s="145">
        <v>1000</v>
      </c>
      <c r="F356" s="145">
        <v>1</v>
      </c>
      <c r="G356" s="140">
        <v>2399.9999999999941</v>
      </c>
      <c r="H356" s="140">
        <f t="shared" si="10"/>
        <v>2.3999999999999941</v>
      </c>
      <c r="I356" s="145">
        <v>1</v>
      </c>
      <c r="J356" s="140">
        <f t="shared" si="11"/>
        <v>2399.9999999999941</v>
      </c>
      <c r="K356" s="145"/>
    </row>
    <row r="357" spans="1:11" ht="19.5" customHeight="1">
      <c r="A357" s="487"/>
      <c r="B357" s="87">
        <v>6355505</v>
      </c>
      <c r="C357" s="88" t="s">
        <v>2852</v>
      </c>
      <c r="D357" s="89" t="s">
        <v>2853</v>
      </c>
      <c r="E357" s="145">
        <v>1000</v>
      </c>
      <c r="F357" s="145">
        <v>1</v>
      </c>
      <c r="G357" s="140">
        <v>2399.9999999999941</v>
      </c>
      <c r="H357" s="140">
        <f t="shared" si="10"/>
        <v>2.3999999999999941</v>
      </c>
      <c r="I357" s="145">
        <v>1</v>
      </c>
      <c r="J357" s="140">
        <f t="shared" si="11"/>
        <v>2399.9999999999941</v>
      </c>
      <c r="K357" s="145"/>
    </row>
    <row r="358" spans="1:11" ht="19.5" customHeight="1">
      <c r="A358" s="488"/>
      <c r="B358" s="87">
        <v>6356506</v>
      </c>
      <c r="C358" s="88" t="s">
        <v>2854</v>
      </c>
      <c r="D358" s="89" t="s">
        <v>2855</v>
      </c>
      <c r="E358" s="145">
        <v>1000</v>
      </c>
      <c r="F358" s="145">
        <v>1</v>
      </c>
      <c r="G358" s="140">
        <v>2399.9999999999941</v>
      </c>
      <c r="H358" s="140">
        <f t="shared" si="10"/>
        <v>2.3999999999999941</v>
      </c>
      <c r="I358" s="145">
        <v>1</v>
      </c>
      <c r="J358" s="140">
        <f t="shared" si="11"/>
        <v>2399.9999999999941</v>
      </c>
      <c r="K358" s="145"/>
    </row>
    <row r="359" spans="1:11" ht="19.5" customHeight="1">
      <c r="A359" s="486" t="s">
        <v>4295</v>
      </c>
      <c r="B359" s="87">
        <v>6357500</v>
      </c>
      <c r="C359" s="88" t="s">
        <v>2856</v>
      </c>
      <c r="D359" s="90" t="s">
        <v>2857</v>
      </c>
      <c r="E359" s="145">
        <v>1000</v>
      </c>
      <c r="F359" s="145">
        <v>1</v>
      </c>
      <c r="G359" s="140">
        <v>2599.9999999999923</v>
      </c>
      <c r="H359" s="140">
        <f t="shared" si="10"/>
        <v>2.5999999999999921</v>
      </c>
      <c r="I359" s="145">
        <v>1</v>
      </c>
      <c r="J359" s="140">
        <f t="shared" si="11"/>
        <v>2599.9999999999923</v>
      </c>
      <c r="K359" s="145"/>
    </row>
    <row r="360" spans="1:11" ht="19.5" customHeight="1">
      <c r="A360" s="487"/>
      <c r="B360" s="87">
        <v>6358501</v>
      </c>
      <c r="C360" s="88" t="s">
        <v>2858</v>
      </c>
      <c r="D360" s="90" t="s">
        <v>2859</v>
      </c>
      <c r="E360" s="145">
        <v>1000</v>
      </c>
      <c r="F360" s="145">
        <v>1</v>
      </c>
      <c r="G360" s="140">
        <v>2599.9999999999923</v>
      </c>
      <c r="H360" s="140">
        <f t="shared" si="10"/>
        <v>2.5999999999999921</v>
      </c>
      <c r="I360" s="145">
        <v>1</v>
      </c>
      <c r="J360" s="140">
        <f t="shared" si="11"/>
        <v>2599.9999999999923</v>
      </c>
      <c r="K360" s="145"/>
    </row>
    <row r="361" spans="1:11" ht="19.5" customHeight="1">
      <c r="A361" s="487"/>
      <c r="B361" s="87">
        <v>6359502</v>
      </c>
      <c r="C361" s="88" t="s">
        <v>2860</v>
      </c>
      <c r="D361" s="90" t="s">
        <v>2861</v>
      </c>
      <c r="E361" s="145">
        <v>1000</v>
      </c>
      <c r="F361" s="145">
        <v>1</v>
      </c>
      <c r="G361" s="140">
        <v>2599.9999999999923</v>
      </c>
      <c r="H361" s="140">
        <f t="shared" si="10"/>
        <v>2.5999999999999921</v>
      </c>
      <c r="I361" s="145">
        <v>1</v>
      </c>
      <c r="J361" s="140">
        <f t="shared" si="11"/>
        <v>2599.9999999999923</v>
      </c>
      <c r="K361" s="145"/>
    </row>
    <row r="362" spans="1:11" ht="19.5" customHeight="1">
      <c r="A362" s="487"/>
      <c r="B362" s="87">
        <v>6360503</v>
      </c>
      <c r="C362" s="88" t="s">
        <v>2862</v>
      </c>
      <c r="D362" s="90" t="s">
        <v>2863</v>
      </c>
      <c r="E362" s="145">
        <v>1000</v>
      </c>
      <c r="F362" s="145">
        <v>1</v>
      </c>
      <c r="G362" s="140">
        <v>2599.9999999999923</v>
      </c>
      <c r="H362" s="140">
        <f t="shared" si="10"/>
        <v>2.5999999999999921</v>
      </c>
      <c r="I362" s="145">
        <v>1</v>
      </c>
      <c r="J362" s="140">
        <f t="shared" si="11"/>
        <v>2599.9999999999923</v>
      </c>
      <c r="K362" s="145"/>
    </row>
    <row r="363" spans="1:11" ht="19.5" customHeight="1">
      <c r="A363" s="487"/>
      <c r="B363" s="87">
        <v>6361504</v>
      </c>
      <c r="C363" s="88" t="s">
        <v>2864</v>
      </c>
      <c r="D363" s="90" t="s">
        <v>2865</v>
      </c>
      <c r="E363" s="145">
        <v>1000</v>
      </c>
      <c r="F363" s="145">
        <v>1</v>
      </c>
      <c r="G363" s="140">
        <v>2599.9999999999923</v>
      </c>
      <c r="H363" s="140">
        <f t="shared" si="10"/>
        <v>2.5999999999999921</v>
      </c>
      <c r="I363" s="145">
        <v>1</v>
      </c>
      <c r="J363" s="140">
        <f t="shared" si="11"/>
        <v>2599.9999999999923</v>
      </c>
      <c r="K363" s="145"/>
    </row>
    <row r="364" spans="1:11" ht="19.5" customHeight="1">
      <c r="A364" s="487"/>
      <c r="B364" s="87">
        <v>6362505</v>
      </c>
      <c r="C364" s="88" t="s">
        <v>2866</v>
      </c>
      <c r="D364" s="90" t="s">
        <v>2867</v>
      </c>
      <c r="E364" s="145">
        <v>1000</v>
      </c>
      <c r="F364" s="145">
        <v>1</v>
      </c>
      <c r="G364" s="140">
        <v>2599.9999999999923</v>
      </c>
      <c r="H364" s="140">
        <f t="shared" si="10"/>
        <v>2.5999999999999921</v>
      </c>
      <c r="I364" s="145">
        <v>1</v>
      </c>
      <c r="J364" s="140">
        <f t="shared" si="11"/>
        <v>2599.9999999999923</v>
      </c>
      <c r="K364" s="145"/>
    </row>
    <row r="365" spans="1:11" ht="19.5" customHeight="1">
      <c r="A365" s="488"/>
      <c r="B365" s="87">
        <v>6363506</v>
      </c>
      <c r="C365" s="88" t="s">
        <v>2868</v>
      </c>
      <c r="D365" s="90" t="s">
        <v>2869</v>
      </c>
      <c r="E365" s="145">
        <v>1000</v>
      </c>
      <c r="F365" s="145">
        <v>1</v>
      </c>
      <c r="G365" s="140">
        <v>2599.9999999999923</v>
      </c>
      <c r="H365" s="140">
        <f t="shared" si="10"/>
        <v>2.5999999999999921</v>
      </c>
      <c r="I365" s="145">
        <v>1</v>
      </c>
      <c r="J365" s="140">
        <f t="shared" si="11"/>
        <v>2599.9999999999923</v>
      </c>
      <c r="K365" s="145"/>
    </row>
    <row r="366" spans="1:11" ht="19.5" customHeight="1">
      <c r="A366" s="486" t="s">
        <v>4296</v>
      </c>
      <c r="B366" s="87">
        <v>63640</v>
      </c>
      <c r="C366" s="88" t="s">
        <v>2870</v>
      </c>
      <c r="D366" s="90" t="s">
        <v>2871</v>
      </c>
      <c r="E366" s="145">
        <v>2000</v>
      </c>
      <c r="F366" s="145">
        <v>1</v>
      </c>
      <c r="G366" s="140">
        <v>480.00000000000068</v>
      </c>
      <c r="H366" s="140">
        <f t="shared" si="10"/>
        <v>0.24000000000000035</v>
      </c>
      <c r="I366" s="145">
        <v>1</v>
      </c>
      <c r="J366" s="140">
        <f t="shared" si="11"/>
        <v>480.00000000000068</v>
      </c>
      <c r="K366" s="145"/>
    </row>
    <row r="367" spans="1:11" ht="19.5" customHeight="1">
      <c r="A367" s="487"/>
      <c r="B367" s="87">
        <v>63651</v>
      </c>
      <c r="C367" s="88" t="s">
        <v>2872</v>
      </c>
      <c r="D367" s="90" t="s">
        <v>2873</v>
      </c>
      <c r="E367" s="145">
        <v>2000</v>
      </c>
      <c r="F367" s="145">
        <v>1</v>
      </c>
      <c r="G367" s="140">
        <v>480.00000000000068</v>
      </c>
      <c r="H367" s="140">
        <f t="shared" si="10"/>
        <v>0.24000000000000035</v>
      </c>
      <c r="I367" s="145">
        <v>1</v>
      </c>
      <c r="J367" s="140">
        <f t="shared" si="11"/>
        <v>480.00000000000068</v>
      </c>
      <c r="K367" s="145"/>
    </row>
    <row r="368" spans="1:11" ht="19.5" customHeight="1">
      <c r="A368" s="487"/>
      <c r="B368" s="87">
        <v>63662</v>
      </c>
      <c r="C368" s="88" t="s">
        <v>2874</v>
      </c>
      <c r="D368" s="90" t="s">
        <v>2875</v>
      </c>
      <c r="E368" s="145">
        <v>2000</v>
      </c>
      <c r="F368" s="145">
        <v>1</v>
      </c>
      <c r="G368" s="140">
        <v>480.00000000000068</v>
      </c>
      <c r="H368" s="140">
        <f t="shared" si="10"/>
        <v>0.24000000000000035</v>
      </c>
      <c r="I368" s="145">
        <v>1</v>
      </c>
      <c r="J368" s="140">
        <f t="shared" si="11"/>
        <v>480.00000000000068</v>
      </c>
      <c r="K368" s="145"/>
    </row>
    <row r="369" spans="1:11" ht="19.5" customHeight="1">
      <c r="A369" s="487"/>
      <c r="B369" s="87">
        <v>63673</v>
      </c>
      <c r="C369" s="88" t="s">
        <v>2876</v>
      </c>
      <c r="D369" s="90" t="s">
        <v>2877</v>
      </c>
      <c r="E369" s="145">
        <v>2000</v>
      </c>
      <c r="F369" s="145">
        <v>1</v>
      </c>
      <c r="G369" s="140">
        <v>480.00000000000068</v>
      </c>
      <c r="H369" s="140">
        <f t="shared" si="10"/>
        <v>0.24000000000000035</v>
      </c>
      <c r="I369" s="145">
        <v>1</v>
      </c>
      <c r="J369" s="140">
        <f t="shared" si="11"/>
        <v>480.00000000000068</v>
      </c>
      <c r="K369" s="145"/>
    </row>
    <row r="370" spans="1:11" ht="19.5" customHeight="1">
      <c r="A370" s="487"/>
      <c r="B370" s="87">
        <v>63684</v>
      </c>
      <c r="C370" s="88" t="s">
        <v>2878</v>
      </c>
      <c r="D370" s="90" t="s">
        <v>2879</v>
      </c>
      <c r="E370" s="145">
        <v>2000</v>
      </c>
      <c r="F370" s="145">
        <v>1</v>
      </c>
      <c r="G370" s="140">
        <v>480.00000000000068</v>
      </c>
      <c r="H370" s="140">
        <f t="shared" si="10"/>
        <v>0.24000000000000035</v>
      </c>
      <c r="I370" s="145">
        <v>1</v>
      </c>
      <c r="J370" s="140">
        <f t="shared" si="11"/>
        <v>480.00000000000068</v>
      </c>
      <c r="K370" s="145"/>
    </row>
    <row r="371" spans="1:11" ht="19.5" customHeight="1">
      <c r="A371" s="488"/>
      <c r="B371" s="87">
        <v>63695</v>
      </c>
      <c r="C371" s="88" t="s">
        <v>2880</v>
      </c>
      <c r="D371" s="90" t="s">
        <v>2881</v>
      </c>
      <c r="E371" s="145">
        <v>2000</v>
      </c>
      <c r="F371" s="145">
        <v>1</v>
      </c>
      <c r="G371" s="140">
        <v>480.00000000000068</v>
      </c>
      <c r="H371" s="140">
        <f t="shared" si="10"/>
        <v>0.24000000000000035</v>
      </c>
      <c r="I371" s="145">
        <v>1</v>
      </c>
      <c r="J371" s="140">
        <f t="shared" si="11"/>
        <v>480.00000000000068</v>
      </c>
      <c r="K371" s="145"/>
    </row>
    <row r="372" spans="1:11" ht="19.5" customHeight="1">
      <c r="A372" s="486" t="s">
        <v>4297</v>
      </c>
      <c r="B372" s="87">
        <v>637050</v>
      </c>
      <c r="C372" s="88" t="s">
        <v>2882</v>
      </c>
      <c r="D372" s="90" t="s">
        <v>2883</v>
      </c>
      <c r="E372" s="145">
        <v>1000</v>
      </c>
      <c r="F372" s="145">
        <v>1</v>
      </c>
      <c r="G372" s="140">
        <v>3600</v>
      </c>
      <c r="H372" s="140">
        <f t="shared" si="10"/>
        <v>3.6</v>
      </c>
      <c r="I372" s="145">
        <v>1</v>
      </c>
      <c r="J372" s="140">
        <f t="shared" si="11"/>
        <v>3600</v>
      </c>
      <c r="K372" s="145"/>
    </row>
    <row r="373" spans="1:11" ht="19.5" customHeight="1">
      <c r="A373" s="487"/>
      <c r="B373" s="87">
        <v>637151</v>
      </c>
      <c r="C373" s="88" t="s">
        <v>2884</v>
      </c>
      <c r="D373" s="90" t="s">
        <v>2885</v>
      </c>
      <c r="E373" s="145">
        <v>1000</v>
      </c>
      <c r="F373" s="145">
        <v>1</v>
      </c>
      <c r="G373" s="140">
        <v>3600</v>
      </c>
      <c r="H373" s="140">
        <f t="shared" si="10"/>
        <v>3.6</v>
      </c>
      <c r="I373" s="145">
        <v>1</v>
      </c>
      <c r="J373" s="140">
        <f t="shared" si="11"/>
        <v>3600</v>
      </c>
      <c r="K373" s="145"/>
    </row>
    <row r="374" spans="1:11" ht="19.5" customHeight="1">
      <c r="A374" s="487"/>
      <c r="B374" s="87">
        <v>637252</v>
      </c>
      <c r="C374" s="88" t="s">
        <v>2886</v>
      </c>
      <c r="D374" s="90" t="s">
        <v>2887</v>
      </c>
      <c r="E374" s="145">
        <v>1000</v>
      </c>
      <c r="F374" s="145">
        <v>1</v>
      </c>
      <c r="G374" s="140">
        <v>3600</v>
      </c>
      <c r="H374" s="140">
        <f t="shared" si="10"/>
        <v>3.6</v>
      </c>
      <c r="I374" s="145">
        <v>1</v>
      </c>
      <c r="J374" s="140">
        <f t="shared" si="11"/>
        <v>3600</v>
      </c>
      <c r="K374" s="145"/>
    </row>
    <row r="375" spans="1:11" ht="19.5" customHeight="1">
      <c r="A375" s="487"/>
      <c r="B375" s="87">
        <v>637353</v>
      </c>
      <c r="C375" s="88" t="s">
        <v>2888</v>
      </c>
      <c r="D375" s="90" t="s">
        <v>2889</v>
      </c>
      <c r="E375" s="145">
        <v>1000</v>
      </c>
      <c r="F375" s="145">
        <v>1</v>
      </c>
      <c r="G375" s="140">
        <v>3600</v>
      </c>
      <c r="H375" s="140">
        <f t="shared" si="10"/>
        <v>3.6</v>
      </c>
      <c r="I375" s="145">
        <v>1</v>
      </c>
      <c r="J375" s="140">
        <f t="shared" si="11"/>
        <v>3600</v>
      </c>
      <c r="K375" s="145"/>
    </row>
    <row r="376" spans="1:11" ht="19.5" customHeight="1">
      <c r="A376" s="487"/>
      <c r="B376" s="87">
        <v>637454</v>
      </c>
      <c r="C376" s="88" t="s">
        <v>2890</v>
      </c>
      <c r="D376" s="90" t="s">
        <v>2891</v>
      </c>
      <c r="E376" s="145">
        <v>1000</v>
      </c>
      <c r="F376" s="145">
        <v>1</v>
      </c>
      <c r="G376" s="140">
        <v>3600</v>
      </c>
      <c r="H376" s="140">
        <f t="shared" si="10"/>
        <v>3.6</v>
      </c>
      <c r="I376" s="145">
        <v>1</v>
      </c>
      <c r="J376" s="140">
        <f t="shared" si="11"/>
        <v>3600</v>
      </c>
      <c r="K376" s="145"/>
    </row>
    <row r="377" spans="1:11" ht="19.5" customHeight="1">
      <c r="A377" s="487"/>
      <c r="B377" s="87">
        <v>637555</v>
      </c>
      <c r="C377" s="88" t="s">
        <v>2892</v>
      </c>
      <c r="D377" s="90" t="s">
        <v>2893</v>
      </c>
      <c r="E377" s="145">
        <v>1000</v>
      </c>
      <c r="F377" s="145">
        <v>1</v>
      </c>
      <c r="G377" s="140">
        <v>3600</v>
      </c>
      <c r="H377" s="140">
        <f t="shared" si="10"/>
        <v>3.6</v>
      </c>
      <c r="I377" s="145">
        <v>1</v>
      </c>
      <c r="J377" s="140">
        <f t="shared" si="11"/>
        <v>3600</v>
      </c>
      <c r="K377" s="145"/>
    </row>
    <row r="378" spans="1:11" ht="19.5" customHeight="1">
      <c r="A378" s="488"/>
      <c r="B378" s="87">
        <v>637656</v>
      </c>
      <c r="C378" s="88" t="s">
        <v>2894</v>
      </c>
      <c r="D378" s="90" t="s">
        <v>2895</v>
      </c>
      <c r="E378" s="145">
        <v>1000</v>
      </c>
      <c r="F378" s="145">
        <v>1</v>
      </c>
      <c r="G378" s="140">
        <v>3600</v>
      </c>
      <c r="H378" s="140">
        <f t="shared" si="10"/>
        <v>3.6</v>
      </c>
      <c r="I378" s="145">
        <v>1</v>
      </c>
      <c r="J378" s="140">
        <f t="shared" si="11"/>
        <v>3600</v>
      </c>
      <c r="K378" s="145"/>
    </row>
    <row r="379" spans="1:11" ht="19.5" customHeight="1">
      <c r="A379" s="486" t="s">
        <v>4298</v>
      </c>
      <c r="B379" s="87">
        <v>6377150</v>
      </c>
      <c r="C379" s="88" t="s">
        <v>2896</v>
      </c>
      <c r="D379" s="90" t="s">
        <v>2897</v>
      </c>
      <c r="E379" s="145">
        <v>1000</v>
      </c>
      <c r="F379" s="145">
        <v>1</v>
      </c>
      <c r="G379" s="140">
        <v>3600</v>
      </c>
      <c r="H379" s="140">
        <f t="shared" si="10"/>
        <v>3.6</v>
      </c>
      <c r="I379" s="145">
        <v>1</v>
      </c>
      <c r="J379" s="140">
        <f t="shared" si="11"/>
        <v>3600</v>
      </c>
      <c r="K379" s="145"/>
    </row>
    <row r="380" spans="1:11" ht="19.5" customHeight="1">
      <c r="A380" s="487"/>
      <c r="B380" s="87">
        <v>6378151</v>
      </c>
      <c r="C380" s="88" t="s">
        <v>2898</v>
      </c>
      <c r="D380" s="90" t="s">
        <v>2899</v>
      </c>
      <c r="E380" s="145">
        <v>1000</v>
      </c>
      <c r="F380" s="145">
        <v>1</v>
      </c>
      <c r="G380" s="140">
        <v>3600</v>
      </c>
      <c r="H380" s="140">
        <f t="shared" si="10"/>
        <v>3.6</v>
      </c>
      <c r="I380" s="145">
        <v>1</v>
      </c>
      <c r="J380" s="140">
        <f t="shared" si="11"/>
        <v>3600</v>
      </c>
      <c r="K380" s="145"/>
    </row>
    <row r="381" spans="1:11" ht="19.5" customHeight="1">
      <c r="A381" s="487"/>
      <c r="B381" s="87">
        <v>6379152</v>
      </c>
      <c r="C381" s="88" t="s">
        <v>2900</v>
      </c>
      <c r="D381" s="90" t="s">
        <v>2901</v>
      </c>
      <c r="E381" s="145">
        <v>1000</v>
      </c>
      <c r="F381" s="145">
        <v>1</v>
      </c>
      <c r="G381" s="140">
        <v>3600</v>
      </c>
      <c r="H381" s="140">
        <f t="shared" si="10"/>
        <v>3.6</v>
      </c>
      <c r="I381" s="145">
        <v>1</v>
      </c>
      <c r="J381" s="140">
        <f t="shared" si="11"/>
        <v>3600</v>
      </c>
      <c r="K381" s="145"/>
    </row>
    <row r="382" spans="1:11" ht="19.5" customHeight="1">
      <c r="A382" s="487"/>
      <c r="B382" s="87">
        <v>6380153</v>
      </c>
      <c r="C382" s="88" t="s">
        <v>2902</v>
      </c>
      <c r="D382" s="90" t="s">
        <v>2903</v>
      </c>
      <c r="E382" s="145">
        <v>1000</v>
      </c>
      <c r="F382" s="145">
        <v>1</v>
      </c>
      <c r="G382" s="140">
        <v>3600</v>
      </c>
      <c r="H382" s="140">
        <f t="shared" si="10"/>
        <v>3.6</v>
      </c>
      <c r="I382" s="145">
        <v>1</v>
      </c>
      <c r="J382" s="140">
        <f t="shared" si="11"/>
        <v>3600</v>
      </c>
      <c r="K382" s="145"/>
    </row>
    <row r="383" spans="1:11" ht="19.5" customHeight="1">
      <c r="A383" s="487"/>
      <c r="B383" s="87">
        <v>6381154</v>
      </c>
      <c r="C383" s="88" t="s">
        <v>2904</v>
      </c>
      <c r="D383" s="90" t="s">
        <v>2905</v>
      </c>
      <c r="E383" s="145">
        <v>1000</v>
      </c>
      <c r="F383" s="145">
        <v>1</v>
      </c>
      <c r="G383" s="140">
        <v>3600</v>
      </c>
      <c r="H383" s="140">
        <f t="shared" si="10"/>
        <v>3.6</v>
      </c>
      <c r="I383" s="145">
        <v>1</v>
      </c>
      <c r="J383" s="140">
        <f t="shared" si="11"/>
        <v>3600</v>
      </c>
      <c r="K383" s="145"/>
    </row>
    <row r="384" spans="1:11" ht="19.5" customHeight="1">
      <c r="A384" s="487"/>
      <c r="B384" s="87">
        <v>6382155</v>
      </c>
      <c r="C384" s="88" t="s">
        <v>2906</v>
      </c>
      <c r="D384" s="90" t="s">
        <v>2907</v>
      </c>
      <c r="E384" s="145">
        <v>1000</v>
      </c>
      <c r="F384" s="145">
        <v>1</v>
      </c>
      <c r="G384" s="140">
        <v>3600</v>
      </c>
      <c r="H384" s="140">
        <f t="shared" si="10"/>
        <v>3.6</v>
      </c>
      <c r="I384" s="145">
        <v>1</v>
      </c>
      <c r="J384" s="140">
        <f t="shared" si="11"/>
        <v>3600</v>
      </c>
      <c r="K384" s="145"/>
    </row>
    <row r="385" spans="1:11" ht="19.5" customHeight="1">
      <c r="A385" s="488"/>
      <c r="B385" s="87">
        <v>6383156</v>
      </c>
      <c r="C385" s="88" t="s">
        <v>2908</v>
      </c>
      <c r="D385" s="90" t="s">
        <v>2909</v>
      </c>
      <c r="E385" s="145">
        <v>1000</v>
      </c>
      <c r="F385" s="145">
        <v>1</v>
      </c>
      <c r="G385" s="140">
        <v>3600</v>
      </c>
      <c r="H385" s="140">
        <f t="shared" si="10"/>
        <v>3.6</v>
      </c>
      <c r="I385" s="145">
        <v>1</v>
      </c>
      <c r="J385" s="140">
        <f t="shared" si="11"/>
        <v>3600</v>
      </c>
      <c r="K385" s="145"/>
    </row>
    <row r="386" spans="1:11" ht="19.5" customHeight="1">
      <c r="A386" s="486" t="s">
        <v>4299</v>
      </c>
      <c r="B386" s="87">
        <v>6384200</v>
      </c>
      <c r="C386" s="88" t="s">
        <v>2910</v>
      </c>
      <c r="D386" s="90" t="s">
        <v>2911</v>
      </c>
      <c r="E386" s="145">
        <v>1000</v>
      </c>
      <c r="F386" s="145">
        <v>1</v>
      </c>
      <c r="G386" s="140">
        <v>3600</v>
      </c>
      <c r="H386" s="140">
        <f t="shared" si="10"/>
        <v>3.6</v>
      </c>
      <c r="I386" s="145">
        <v>1</v>
      </c>
      <c r="J386" s="140">
        <f t="shared" si="11"/>
        <v>3600</v>
      </c>
      <c r="K386" s="145"/>
    </row>
    <row r="387" spans="1:11" ht="19.5" customHeight="1">
      <c r="A387" s="487"/>
      <c r="B387" s="87">
        <v>6385201</v>
      </c>
      <c r="C387" s="88" t="s">
        <v>2912</v>
      </c>
      <c r="D387" s="90" t="s">
        <v>2913</v>
      </c>
      <c r="E387" s="145">
        <v>1000</v>
      </c>
      <c r="F387" s="145">
        <v>1</v>
      </c>
      <c r="G387" s="140">
        <v>3600</v>
      </c>
      <c r="H387" s="140">
        <f t="shared" si="10"/>
        <v>3.6</v>
      </c>
      <c r="I387" s="145">
        <v>1</v>
      </c>
      <c r="J387" s="140">
        <f t="shared" si="11"/>
        <v>3600</v>
      </c>
      <c r="K387" s="145"/>
    </row>
    <row r="388" spans="1:11" ht="19.5" customHeight="1">
      <c r="A388" s="487"/>
      <c r="B388" s="87">
        <v>6386202</v>
      </c>
      <c r="C388" s="88" t="s">
        <v>2914</v>
      </c>
      <c r="D388" s="90" t="s">
        <v>2915</v>
      </c>
      <c r="E388" s="145">
        <v>1000</v>
      </c>
      <c r="F388" s="145">
        <v>1</v>
      </c>
      <c r="G388" s="140">
        <v>3600</v>
      </c>
      <c r="H388" s="140">
        <f t="shared" ref="H388:H451" si="12">G388/E388</f>
        <v>3.6</v>
      </c>
      <c r="I388" s="145">
        <v>1</v>
      </c>
      <c r="J388" s="140">
        <f t="shared" ref="J388:J451" si="13">F388*G388*I388</f>
        <v>3600</v>
      </c>
      <c r="K388" s="145"/>
    </row>
    <row r="389" spans="1:11" ht="19.5" customHeight="1">
      <c r="A389" s="487"/>
      <c r="B389" s="87">
        <v>6387203</v>
      </c>
      <c r="C389" s="88" t="s">
        <v>2916</v>
      </c>
      <c r="D389" s="90" t="s">
        <v>2917</v>
      </c>
      <c r="E389" s="145">
        <v>1000</v>
      </c>
      <c r="F389" s="145">
        <v>1</v>
      </c>
      <c r="G389" s="140">
        <v>3600</v>
      </c>
      <c r="H389" s="140">
        <f t="shared" si="12"/>
        <v>3.6</v>
      </c>
      <c r="I389" s="145">
        <v>1</v>
      </c>
      <c r="J389" s="140">
        <f t="shared" si="13"/>
        <v>3600</v>
      </c>
      <c r="K389" s="145"/>
    </row>
    <row r="390" spans="1:11" ht="19.5" customHeight="1">
      <c r="A390" s="487"/>
      <c r="B390" s="87">
        <v>6388204</v>
      </c>
      <c r="C390" s="88" t="s">
        <v>2918</v>
      </c>
      <c r="D390" s="90" t="s">
        <v>2919</v>
      </c>
      <c r="E390" s="145">
        <v>1000</v>
      </c>
      <c r="F390" s="145">
        <v>1</v>
      </c>
      <c r="G390" s="140">
        <v>3600</v>
      </c>
      <c r="H390" s="140">
        <f t="shared" si="12"/>
        <v>3.6</v>
      </c>
      <c r="I390" s="145">
        <v>1</v>
      </c>
      <c r="J390" s="140">
        <f t="shared" si="13"/>
        <v>3600</v>
      </c>
      <c r="K390" s="145"/>
    </row>
    <row r="391" spans="1:11" ht="19.5" customHeight="1">
      <c r="A391" s="487"/>
      <c r="B391" s="87">
        <v>6389205</v>
      </c>
      <c r="C391" s="88" t="s">
        <v>2920</v>
      </c>
      <c r="D391" s="90" t="s">
        <v>2921</v>
      </c>
      <c r="E391" s="145">
        <v>1000</v>
      </c>
      <c r="F391" s="145">
        <v>1</v>
      </c>
      <c r="G391" s="140">
        <v>3600</v>
      </c>
      <c r="H391" s="140">
        <f t="shared" si="12"/>
        <v>3.6</v>
      </c>
      <c r="I391" s="145">
        <v>1</v>
      </c>
      <c r="J391" s="140">
        <f t="shared" si="13"/>
        <v>3600</v>
      </c>
      <c r="K391" s="145"/>
    </row>
    <row r="392" spans="1:11" ht="19.5" customHeight="1">
      <c r="A392" s="488"/>
      <c r="B392" s="87">
        <v>6390206</v>
      </c>
      <c r="C392" s="88" t="s">
        <v>2922</v>
      </c>
      <c r="D392" s="90" t="s">
        <v>2923</v>
      </c>
      <c r="E392" s="145">
        <v>1000</v>
      </c>
      <c r="F392" s="145">
        <v>1</v>
      </c>
      <c r="G392" s="140">
        <v>3600</v>
      </c>
      <c r="H392" s="140">
        <f t="shared" si="12"/>
        <v>3.6</v>
      </c>
      <c r="I392" s="145">
        <v>1</v>
      </c>
      <c r="J392" s="140">
        <f t="shared" si="13"/>
        <v>3600</v>
      </c>
      <c r="K392" s="145"/>
    </row>
    <row r="393" spans="1:11" ht="19.5" customHeight="1">
      <c r="A393" s="486" t="s">
        <v>4300</v>
      </c>
      <c r="B393" s="87">
        <v>6391210</v>
      </c>
      <c r="C393" s="88" t="s">
        <v>2924</v>
      </c>
      <c r="D393" s="90" t="s">
        <v>2925</v>
      </c>
      <c r="E393" s="145">
        <v>1000</v>
      </c>
      <c r="F393" s="145">
        <v>1</v>
      </c>
      <c r="G393" s="140">
        <v>3600</v>
      </c>
      <c r="H393" s="140">
        <f t="shared" si="12"/>
        <v>3.6</v>
      </c>
      <c r="I393" s="145">
        <v>1</v>
      </c>
      <c r="J393" s="140">
        <f t="shared" si="13"/>
        <v>3600</v>
      </c>
      <c r="K393" s="145"/>
    </row>
    <row r="394" spans="1:11" ht="19.5" customHeight="1">
      <c r="A394" s="487"/>
      <c r="B394" s="87">
        <v>6392211</v>
      </c>
      <c r="C394" s="88" t="s">
        <v>2926</v>
      </c>
      <c r="D394" s="90" t="s">
        <v>2927</v>
      </c>
      <c r="E394" s="145">
        <v>1000</v>
      </c>
      <c r="F394" s="145">
        <v>1</v>
      </c>
      <c r="G394" s="140">
        <v>3600</v>
      </c>
      <c r="H394" s="140">
        <f t="shared" si="12"/>
        <v>3.6</v>
      </c>
      <c r="I394" s="145">
        <v>1</v>
      </c>
      <c r="J394" s="140">
        <f t="shared" si="13"/>
        <v>3600</v>
      </c>
      <c r="K394" s="145"/>
    </row>
    <row r="395" spans="1:11" ht="19.5" customHeight="1">
      <c r="A395" s="487"/>
      <c r="B395" s="87">
        <v>6393212</v>
      </c>
      <c r="C395" s="88" t="s">
        <v>2928</v>
      </c>
      <c r="D395" s="90" t="s">
        <v>2929</v>
      </c>
      <c r="E395" s="145">
        <v>1000</v>
      </c>
      <c r="F395" s="145">
        <v>1</v>
      </c>
      <c r="G395" s="140">
        <v>3600</v>
      </c>
      <c r="H395" s="140">
        <f t="shared" si="12"/>
        <v>3.6</v>
      </c>
      <c r="I395" s="145">
        <v>1</v>
      </c>
      <c r="J395" s="140">
        <f t="shared" si="13"/>
        <v>3600</v>
      </c>
      <c r="K395" s="145"/>
    </row>
    <row r="396" spans="1:11" ht="19.5" customHeight="1">
      <c r="A396" s="487"/>
      <c r="B396" s="87">
        <v>6394213</v>
      </c>
      <c r="C396" s="88" t="s">
        <v>2930</v>
      </c>
      <c r="D396" s="90" t="s">
        <v>2931</v>
      </c>
      <c r="E396" s="145">
        <v>1000</v>
      </c>
      <c r="F396" s="145">
        <v>1</v>
      </c>
      <c r="G396" s="140">
        <v>3600</v>
      </c>
      <c r="H396" s="140">
        <f t="shared" si="12"/>
        <v>3.6</v>
      </c>
      <c r="I396" s="145">
        <v>1</v>
      </c>
      <c r="J396" s="140">
        <f t="shared" si="13"/>
        <v>3600</v>
      </c>
      <c r="K396" s="145"/>
    </row>
    <row r="397" spans="1:11" ht="19.5" customHeight="1">
      <c r="A397" s="487"/>
      <c r="B397" s="87">
        <v>6395214</v>
      </c>
      <c r="C397" s="88" t="s">
        <v>2932</v>
      </c>
      <c r="D397" s="90" t="s">
        <v>2933</v>
      </c>
      <c r="E397" s="145">
        <v>1000</v>
      </c>
      <c r="F397" s="145">
        <v>1</v>
      </c>
      <c r="G397" s="140">
        <v>3600</v>
      </c>
      <c r="H397" s="140">
        <f t="shared" si="12"/>
        <v>3.6</v>
      </c>
      <c r="I397" s="145">
        <v>1</v>
      </c>
      <c r="J397" s="140">
        <f t="shared" si="13"/>
        <v>3600</v>
      </c>
      <c r="K397" s="145"/>
    </row>
    <row r="398" spans="1:11" ht="19.5" customHeight="1">
      <c r="A398" s="487"/>
      <c r="B398" s="87">
        <v>6396215</v>
      </c>
      <c r="C398" s="88" t="s">
        <v>2934</v>
      </c>
      <c r="D398" s="90" t="s">
        <v>2935</v>
      </c>
      <c r="E398" s="145">
        <v>1000</v>
      </c>
      <c r="F398" s="145">
        <v>1</v>
      </c>
      <c r="G398" s="140">
        <v>3600</v>
      </c>
      <c r="H398" s="140">
        <f t="shared" si="12"/>
        <v>3.6</v>
      </c>
      <c r="I398" s="145">
        <v>1</v>
      </c>
      <c r="J398" s="140">
        <f t="shared" si="13"/>
        <v>3600</v>
      </c>
      <c r="K398" s="145"/>
    </row>
    <row r="399" spans="1:11" ht="19.5" customHeight="1">
      <c r="A399" s="488"/>
      <c r="B399" s="87">
        <v>6397216</v>
      </c>
      <c r="C399" s="88" t="s">
        <v>2936</v>
      </c>
      <c r="D399" s="90" t="s">
        <v>2937</v>
      </c>
      <c r="E399" s="145">
        <v>1000</v>
      </c>
      <c r="F399" s="145">
        <v>1</v>
      </c>
      <c r="G399" s="140">
        <v>3600</v>
      </c>
      <c r="H399" s="140">
        <f t="shared" si="12"/>
        <v>3.6</v>
      </c>
      <c r="I399" s="145">
        <v>1</v>
      </c>
      <c r="J399" s="140">
        <f t="shared" si="13"/>
        <v>3600</v>
      </c>
      <c r="K399" s="145"/>
    </row>
    <row r="400" spans="1:11" ht="19.5" customHeight="1">
      <c r="A400" s="486" t="s">
        <v>4301</v>
      </c>
      <c r="B400" s="87">
        <v>6398220</v>
      </c>
      <c r="C400" s="88" t="s">
        <v>2938</v>
      </c>
      <c r="D400" s="90" t="s">
        <v>2939</v>
      </c>
      <c r="E400" s="145">
        <v>1000</v>
      </c>
      <c r="F400" s="145">
        <v>1</v>
      </c>
      <c r="G400" s="140">
        <v>3839.9999999999936</v>
      </c>
      <c r="H400" s="140">
        <f t="shared" si="12"/>
        <v>3.8399999999999936</v>
      </c>
      <c r="I400" s="145">
        <v>1</v>
      </c>
      <c r="J400" s="140">
        <f t="shared" si="13"/>
        <v>3839.9999999999936</v>
      </c>
      <c r="K400" s="145"/>
    </row>
    <row r="401" spans="1:11" ht="19.5" customHeight="1">
      <c r="A401" s="487"/>
      <c r="B401" s="87">
        <v>6399221</v>
      </c>
      <c r="C401" s="88" t="s">
        <v>2940</v>
      </c>
      <c r="D401" s="90" t="s">
        <v>2941</v>
      </c>
      <c r="E401" s="145">
        <v>1000</v>
      </c>
      <c r="F401" s="145">
        <v>1</v>
      </c>
      <c r="G401" s="140">
        <v>3839.9999999999936</v>
      </c>
      <c r="H401" s="140">
        <f t="shared" si="12"/>
        <v>3.8399999999999936</v>
      </c>
      <c r="I401" s="145">
        <v>1</v>
      </c>
      <c r="J401" s="140">
        <f t="shared" si="13"/>
        <v>3839.9999999999936</v>
      </c>
      <c r="K401" s="145"/>
    </row>
    <row r="402" spans="1:11" ht="19.5" customHeight="1">
      <c r="A402" s="487"/>
      <c r="B402" s="87">
        <v>6400222</v>
      </c>
      <c r="C402" s="88" t="s">
        <v>2942</v>
      </c>
      <c r="D402" s="90" t="s">
        <v>2943</v>
      </c>
      <c r="E402" s="145">
        <v>1000</v>
      </c>
      <c r="F402" s="145">
        <v>1</v>
      </c>
      <c r="G402" s="140">
        <v>3839.9999999999936</v>
      </c>
      <c r="H402" s="140">
        <f t="shared" si="12"/>
        <v>3.8399999999999936</v>
      </c>
      <c r="I402" s="145">
        <v>1</v>
      </c>
      <c r="J402" s="140">
        <f t="shared" si="13"/>
        <v>3839.9999999999936</v>
      </c>
      <c r="K402" s="145"/>
    </row>
    <row r="403" spans="1:11" ht="19.5" customHeight="1">
      <c r="A403" s="487"/>
      <c r="B403" s="87">
        <v>6401223</v>
      </c>
      <c r="C403" s="88" t="s">
        <v>2944</v>
      </c>
      <c r="D403" s="90" t="s">
        <v>2945</v>
      </c>
      <c r="E403" s="145">
        <v>1000</v>
      </c>
      <c r="F403" s="145">
        <v>1</v>
      </c>
      <c r="G403" s="140">
        <v>3839.9999999999936</v>
      </c>
      <c r="H403" s="140">
        <f t="shared" si="12"/>
        <v>3.8399999999999936</v>
      </c>
      <c r="I403" s="145">
        <v>1</v>
      </c>
      <c r="J403" s="140">
        <f t="shared" si="13"/>
        <v>3839.9999999999936</v>
      </c>
      <c r="K403" s="145"/>
    </row>
    <row r="404" spans="1:11" ht="19.5" customHeight="1">
      <c r="A404" s="487"/>
      <c r="B404" s="87">
        <v>6402224</v>
      </c>
      <c r="C404" s="88" t="s">
        <v>2946</v>
      </c>
      <c r="D404" s="90" t="s">
        <v>2947</v>
      </c>
      <c r="E404" s="145">
        <v>1000</v>
      </c>
      <c r="F404" s="145">
        <v>1</v>
      </c>
      <c r="G404" s="140">
        <v>3839.9999999999936</v>
      </c>
      <c r="H404" s="140">
        <f t="shared" si="12"/>
        <v>3.8399999999999936</v>
      </c>
      <c r="I404" s="145">
        <v>1</v>
      </c>
      <c r="J404" s="140">
        <f t="shared" si="13"/>
        <v>3839.9999999999936</v>
      </c>
      <c r="K404" s="145"/>
    </row>
    <row r="405" spans="1:11" ht="19.5" customHeight="1">
      <c r="A405" s="487"/>
      <c r="B405" s="87">
        <v>6403225</v>
      </c>
      <c r="C405" s="88" t="s">
        <v>2948</v>
      </c>
      <c r="D405" s="90" t="s">
        <v>2949</v>
      </c>
      <c r="E405" s="145">
        <v>1000</v>
      </c>
      <c r="F405" s="145">
        <v>1</v>
      </c>
      <c r="G405" s="140">
        <v>3839.9999999999936</v>
      </c>
      <c r="H405" s="140">
        <f t="shared" si="12"/>
        <v>3.8399999999999936</v>
      </c>
      <c r="I405" s="145">
        <v>1</v>
      </c>
      <c r="J405" s="140">
        <f t="shared" si="13"/>
        <v>3839.9999999999936</v>
      </c>
      <c r="K405" s="145"/>
    </row>
    <row r="406" spans="1:11" ht="19.5" customHeight="1">
      <c r="A406" s="488"/>
      <c r="B406" s="87">
        <v>6404226</v>
      </c>
      <c r="C406" s="88" t="s">
        <v>2950</v>
      </c>
      <c r="D406" s="90" t="s">
        <v>2951</v>
      </c>
      <c r="E406" s="145">
        <v>1000</v>
      </c>
      <c r="F406" s="145">
        <v>1</v>
      </c>
      <c r="G406" s="140">
        <v>3839.9999999999936</v>
      </c>
      <c r="H406" s="140">
        <f t="shared" si="12"/>
        <v>3.8399999999999936</v>
      </c>
      <c r="I406" s="145">
        <v>1</v>
      </c>
      <c r="J406" s="140">
        <f t="shared" si="13"/>
        <v>3839.9999999999936</v>
      </c>
      <c r="K406" s="145"/>
    </row>
    <row r="407" spans="1:11" ht="19.5" customHeight="1">
      <c r="A407" s="486" t="s">
        <v>4302</v>
      </c>
      <c r="B407" s="87">
        <v>640550</v>
      </c>
      <c r="C407" s="88" t="s">
        <v>2952</v>
      </c>
      <c r="D407" s="90" t="s">
        <v>2953</v>
      </c>
      <c r="E407" s="145">
        <v>1000</v>
      </c>
      <c r="F407" s="145">
        <v>1</v>
      </c>
      <c r="G407" s="140">
        <v>3600</v>
      </c>
      <c r="H407" s="140">
        <f t="shared" si="12"/>
        <v>3.6</v>
      </c>
      <c r="I407" s="145">
        <v>1</v>
      </c>
      <c r="J407" s="140">
        <f t="shared" si="13"/>
        <v>3600</v>
      </c>
      <c r="K407" s="145"/>
    </row>
    <row r="408" spans="1:11" ht="19.5" customHeight="1">
      <c r="A408" s="487"/>
      <c r="B408" s="87">
        <v>640651</v>
      </c>
      <c r="C408" s="88" t="s">
        <v>2954</v>
      </c>
      <c r="D408" s="90" t="s">
        <v>2955</v>
      </c>
      <c r="E408" s="145">
        <v>1000</v>
      </c>
      <c r="F408" s="145">
        <v>1</v>
      </c>
      <c r="G408" s="140">
        <v>3600</v>
      </c>
      <c r="H408" s="140">
        <f t="shared" si="12"/>
        <v>3.6</v>
      </c>
      <c r="I408" s="145">
        <v>1</v>
      </c>
      <c r="J408" s="140">
        <f t="shared" si="13"/>
        <v>3600</v>
      </c>
      <c r="K408" s="145"/>
    </row>
    <row r="409" spans="1:11" ht="19.5" customHeight="1">
      <c r="A409" s="487"/>
      <c r="B409" s="87">
        <v>640752</v>
      </c>
      <c r="C409" s="88" t="s">
        <v>2956</v>
      </c>
      <c r="D409" s="90" t="s">
        <v>2957</v>
      </c>
      <c r="E409" s="145">
        <v>1000</v>
      </c>
      <c r="F409" s="145">
        <v>1</v>
      </c>
      <c r="G409" s="140">
        <v>3600</v>
      </c>
      <c r="H409" s="140">
        <f t="shared" si="12"/>
        <v>3.6</v>
      </c>
      <c r="I409" s="145">
        <v>1</v>
      </c>
      <c r="J409" s="140">
        <f t="shared" si="13"/>
        <v>3600</v>
      </c>
      <c r="K409" s="145"/>
    </row>
    <row r="410" spans="1:11" ht="19.5" customHeight="1">
      <c r="A410" s="487"/>
      <c r="B410" s="87">
        <v>640853</v>
      </c>
      <c r="C410" s="88" t="s">
        <v>2958</v>
      </c>
      <c r="D410" s="90" t="s">
        <v>2959</v>
      </c>
      <c r="E410" s="145">
        <v>1000</v>
      </c>
      <c r="F410" s="145">
        <v>1</v>
      </c>
      <c r="G410" s="140">
        <v>3600</v>
      </c>
      <c r="H410" s="140">
        <f t="shared" si="12"/>
        <v>3.6</v>
      </c>
      <c r="I410" s="145">
        <v>1</v>
      </c>
      <c r="J410" s="140">
        <f t="shared" si="13"/>
        <v>3600</v>
      </c>
      <c r="K410" s="145"/>
    </row>
    <row r="411" spans="1:11" ht="19.5" customHeight="1">
      <c r="A411" s="487"/>
      <c r="B411" s="87">
        <v>640954</v>
      </c>
      <c r="C411" s="88" t="s">
        <v>2960</v>
      </c>
      <c r="D411" s="90" t="s">
        <v>2961</v>
      </c>
      <c r="E411" s="145">
        <v>1000</v>
      </c>
      <c r="F411" s="145">
        <v>1</v>
      </c>
      <c r="G411" s="140">
        <v>3600</v>
      </c>
      <c r="H411" s="140">
        <f t="shared" si="12"/>
        <v>3.6</v>
      </c>
      <c r="I411" s="145">
        <v>1</v>
      </c>
      <c r="J411" s="140">
        <f t="shared" si="13"/>
        <v>3600</v>
      </c>
      <c r="K411" s="145"/>
    </row>
    <row r="412" spans="1:11" ht="19.5" customHeight="1">
      <c r="A412" s="487"/>
      <c r="B412" s="87">
        <v>641055</v>
      </c>
      <c r="C412" s="88" t="s">
        <v>2962</v>
      </c>
      <c r="D412" s="90" t="s">
        <v>2963</v>
      </c>
      <c r="E412" s="145">
        <v>1000</v>
      </c>
      <c r="F412" s="145">
        <v>1</v>
      </c>
      <c r="G412" s="140">
        <v>3600</v>
      </c>
      <c r="H412" s="140">
        <f t="shared" si="12"/>
        <v>3.6</v>
      </c>
      <c r="I412" s="145">
        <v>1</v>
      </c>
      <c r="J412" s="140">
        <f t="shared" si="13"/>
        <v>3600</v>
      </c>
      <c r="K412" s="145"/>
    </row>
    <row r="413" spans="1:11" ht="19.5" customHeight="1">
      <c r="A413" s="488"/>
      <c r="B413" s="87">
        <v>641156</v>
      </c>
      <c r="C413" s="88" t="s">
        <v>2964</v>
      </c>
      <c r="D413" s="90" t="s">
        <v>2965</v>
      </c>
      <c r="E413" s="145">
        <v>1000</v>
      </c>
      <c r="F413" s="145">
        <v>1</v>
      </c>
      <c r="G413" s="140">
        <v>3600</v>
      </c>
      <c r="H413" s="140">
        <f t="shared" si="12"/>
        <v>3.6</v>
      </c>
      <c r="I413" s="145">
        <v>1</v>
      </c>
      <c r="J413" s="140">
        <f t="shared" si="13"/>
        <v>3600</v>
      </c>
      <c r="K413" s="145"/>
    </row>
    <row r="414" spans="1:11" ht="19.5" customHeight="1">
      <c r="A414" s="486" t="s">
        <v>4303</v>
      </c>
      <c r="B414" s="87">
        <v>6412150</v>
      </c>
      <c r="C414" s="88" t="s">
        <v>2966</v>
      </c>
      <c r="D414" s="90" t="s">
        <v>2967</v>
      </c>
      <c r="E414" s="145">
        <v>1000</v>
      </c>
      <c r="F414" s="145">
        <v>1</v>
      </c>
      <c r="G414" s="140">
        <v>3600</v>
      </c>
      <c r="H414" s="140">
        <f t="shared" si="12"/>
        <v>3.6</v>
      </c>
      <c r="I414" s="145">
        <v>1</v>
      </c>
      <c r="J414" s="140">
        <f t="shared" si="13"/>
        <v>3600</v>
      </c>
      <c r="K414" s="145"/>
    </row>
    <row r="415" spans="1:11" ht="19.5" customHeight="1">
      <c r="A415" s="487"/>
      <c r="B415" s="87">
        <v>6413151</v>
      </c>
      <c r="C415" s="88" t="s">
        <v>2968</v>
      </c>
      <c r="D415" s="90" t="s">
        <v>2969</v>
      </c>
      <c r="E415" s="145">
        <v>1000</v>
      </c>
      <c r="F415" s="145">
        <v>1</v>
      </c>
      <c r="G415" s="140">
        <v>3600</v>
      </c>
      <c r="H415" s="140">
        <f t="shared" si="12"/>
        <v>3.6</v>
      </c>
      <c r="I415" s="145">
        <v>1</v>
      </c>
      <c r="J415" s="140">
        <f t="shared" si="13"/>
        <v>3600</v>
      </c>
      <c r="K415" s="145"/>
    </row>
    <row r="416" spans="1:11" ht="19.5" customHeight="1">
      <c r="A416" s="487"/>
      <c r="B416" s="87">
        <v>6414152</v>
      </c>
      <c r="C416" s="88" t="s">
        <v>2970</v>
      </c>
      <c r="D416" s="90" t="s">
        <v>2971</v>
      </c>
      <c r="E416" s="145">
        <v>1000</v>
      </c>
      <c r="F416" s="145">
        <v>1</v>
      </c>
      <c r="G416" s="140">
        <v>3600</v>
      </c>
      <c r="H416" s="140">
        <f t="shared" si="12"/>
        <v>3.6</v>
      </c>
      <c r="I416" s="145">
        <v>1</v>
      </c>
      <c r="J416" s="140">
        <f t="shared" si="13"/>
        <v>3600</v>
      </c>
      <c r="K416" s="145"/>
    </row>
    <row r="417" spans="1:11" ht="19.5" customHeight="1">
      <c r="A417" s="487"/>
      <c r="B417" s="87">
        <v>6415153</v>
      </c>
      <c r="C417" s="88" t="s">
        <v>2972</v>
      </c>
      <c r="D417" s="90" t="s">
        <v>2973</v>
      </c>
      <c r="E417" s="145">
        <v>1000</v>
      </c>
      <c r="F417" s="145">
        <v>1</v>
      </c>
      <c r="G417" s="140">
        <v>3600</v>
      </c>
      <c r="H417" s="140">
        <f t="shared" si="12"/>
        <v>3.6</v>
      </c>
      <c r="I417" s="145">
        <v>1</v>
      </c>
      <c r="J417" s="140">
        <f t="shared" si="13"/>
        <v>3600</v>
      </c>
      <c r="K417" s="145"/>
    </row>
    <row r="418" spans="1:11" ht="19.5" customHeight="1">
      <c r="A418" s="487"/>
      <c r="B418" s="87">
        <v>6416154</v>
      </c>
      <c r="C418" s="88" t="s">
        <v>2974</v>
      </c>
      <c r="D418" s="90" t="s">
        <v>2975</v>
      </c>
      <c r="E418" s="145">
        <v>1000</v>
      </c>
      <c r="F418" s="145">
        <v>1</v>
      </c>
      <c r="G418" s="140">
        <v>3600</v>
      </c>
      <c r="H418" s="140">
        <f t="shared" si="12"/>
        <v>3.6</v>
      </c>
      <c r="I418" s="145">
        <v>1</v>
      </c>
      <c r="J418" s="140">
        <f t="shared" si="13"/>
        <v>3600</v>
      </c>
      <c r="K418" s="145"/>
    </row>
    <row r="419" spans="1:11" ht="19.5" customHeight="1">
      <c r="A419" s="487"/>
      <c r="B419" s="87">
        <v>6417155</v>
      </c>
      <c r="C419" s="88" t="s">
        <v>2976</v>
      </c>
      <c r="D419" s="90" t="s">
        <v>2977</v>
      </c>
      <c r="E419" s="145">
        <v>1000</v>
      </c>
      <c r="F419" s="145">
        <v>1</v>
      </c>
      <c r="G419" s="140">
        <v>3600</v>
      </c>
      <c r="H419" s="140">
        <f t="shared" si="12"/>
        <v>3.6</v>
      </c>
      <c r="I419" s="145">
        <v>1</v>
      </c>
      <c r="J419" s="140">
        <f t="shared" si="13"/>
        <v>3600</v>
      </c>
      <c r="K419" s="145"/>
    </row>
    <row r="420" spans="1:11" ht="19.5" customHeight="1">
      <c r="A420" s="488"/>
      <c r="B420" s="87">
        <v>6418156</v>
      </c>
      <c r="C420" s="88" t="s">
        <v>2978</v>
      </c>
      <c r="D420" s="90" t="s">
        <v>2979</v>
      </c>
      <c r="E420" s="145">
        <v>1000</v>
      </c>
      <c r="F420" s="145">
        <v>1</v>
      </c>
      <c r="G420" s="140">
        <v>3600</v>
      </c>
      <c r="H420" s="140">
        <f t="shared" si="12"/>
        <v>3.6</v>
      </c>
      <c r="I420" s="145">
        <v>1</v>
      </c>
      <c r="J420" s="140">
        <f t="shared" si="13"/>
        <v>3600</v>
      </c>
      <c r="K420" s="145"/>
    </row>
    <row r="421" spans="1:11" ht="19.5" customHeight="1">
      <c r="A421" s="486" t="s">
        <v>4304</v>
      </c>
      <c r="B421" s="87">
        <v>6419200</v>
      </c>
      <c r="C421" s="88" t="s">
        <v>2980</v>
      </c>
      <c r="D421" s="90" t="s">
        <v>2981</v>
      </c>
      <c r="E421" s="145">
        <v>1000</v>
      </c>
      <c r="F421" s="145">
        <v>1</v>
      </c>
      <c r="G421" s="140">
        <v>3600</v>
      </c>
      <c r="H421" s="140">
        <f t="shared" si="12"/>
        <v>3.6</v>
      </c>
      <c r="I421" s="145">
        <v>1</v>
      </c>
      <c r="J421" s="140">
        <f t="shared" si="13"/>
        <v>3600</v>
      </c>
      <c r="K421" s="145"/>
    </row>
    <row r="422" spans="1:11" ht="19.5" customHeight="1">
      <c r="A422" s="487"/>
      <c r="B422" s="87">
        <v>6420201</v>
      </c>
      <c r="C422" s="88" t="s">
        <v>2982</v>
      </c>
      <c r="D422" s="90" t="s">
        <v>2983</v>
      </c>
      <c r="E422" s="145">
        <v>1000</v>
      </c>
      <c r="F422" s="145">
        <v>1</v>
      </c>
      <c r="G422" s="140">
        <v>3600</v>
      </c>
      <c r="H422" s="140">
        <f t="shared" si="12"/>
        <v>3.6</v>
      </c>
      <c r="I422" s="145">
        <v>1</v>
      </c>
      <c r="J422" s="140">
        <f t="shared" si="13"/>
        <v>3600</v>
      </c>
      <c r="K422" s="145"/>
    </row>
    <row r="423" spans="1:11" ht="19.5" customHeight="1">
      <c r="A423" s="487"/>
      <c r="B423" s="87">
        <v>6421202</v>
      </c>
      <c r="C423" s="88" t="s">
        <v>2984</v>
      </c>
      <c r="D423" s="90" t="s">
        <v>2985</v>
      </c>
      <c r="E423" s="145">
        <v>1000</v>
      </c>
      <c r="F423" s="145">
        <v>1</v>
      </c>
      <c r="G423" s="140">
        <v>3600</v>
      </c>
      <c r="H423" s="140">
        <f t="shared" si="12"/>
        <v>3.6</v>
      </c>
      <c r="I423" s="145">
        <v>1</v>
      </c>
      <c r="J423" s="140">
        <f t="shared" si="13"/>
        <v>3600</v>
      </c>
      <c r="K423" s="145"/>
    </row>
    <row r="424" spans="1:11" ht="19.5" customHeight="1">
      <c r="A424" s="487"/>
      <c r="B424" s="87">
        <v>6422203</v>
      </c>
      <c r="C424" s="88" t="s">
        <v>2986</v>
      </c>
      <c r="D424" s="90" t="s">
        <v>2987</v>
      </c>
      <c r="E424" s="145">
        <v>1000</v>
      </c>
      <c r="F424" s="145">
        <v>1</v>
      </c>
      <c r="G424" s="140">
        <v>3600</v>
      </c>
      <c r="H424" s="140">
        <f t="shared" si="12"/>
        <v>3.6</v>
      </c>
      <c r="I424" s="145">
        <v>1</v>
      </c>
      <c r="J424" s="140">
        <f t="shared" si="13"/>
        <v>3600</v>
      </c>
      <c r="K424" s="145"/>
    </row>
    <row r="425" spans="1:11" ht="19.5" customHeight="1">
      <c r="A425" s="487"/>
      <c r="B425" s="87">
        <v>6423204</v>
      </c>
      <c r="C425" s="88" t="s">
        <v>2988</v>
      </c>
      <c r="D425" s="90" t="s">
        <v>2989</v>
      </c>
      <c r="E425" s="145">
        <v>1000</v>
      </c>
      <c r="F425" s="145">
        <v>1</v>
      </c>
      <c r="G425" s="140">
        <v>3600</v>
      </c>
      <c r="H425" s="140">
        <f t="shared" si="12"/>
        <v>3.6</v>
      </c>
      <c r="I425" s="145">
        <v>1</v>
      </c>
      <c r="J425" s="140">
        <f t="shared" si="13"/>
        <v>3600</v>
      </c>
      <c r="K425" s="145"/>
    </row>
    <row r="426" spans="1:11" ht="19.5" customHeight="1">
      <c r="A426" s="487"/>
      <c r="B426" s="87">
        <v>6424205</v>
      </c>
      <c r="C426" s="88" t="s">
        <v>2990</v>
      </c>
      <c r="D426" s="90" t="s">
        <v>2991</v>
      </c>
      <c r="E426" s="145">
        <v>1000</v>
      </c>
      <c r="F426" s="145">
        <v>1</v>
      </c>
      <c r="G426" s="140">
        <v>3600</v>
      </c>
      <c r="H426" s="140">
        <f t="shared" si="12"/>
        <v>3.6</v>
      </c>
      <c r="I426" s="145">
        <v>1</v>
      </c>
      <c r="J426" s="140">
        <f t="shared" si="13"/>
        <v>3600</v>
      </c>
      <c r="K426" s="145"/>
    </row>
    <row r="427" spans="1:11" ht="19.5" customHeight="1">
      <c r="A427" s="488"/>
      <c r="B427" s="87">
        <v>6425206</v>
      </c>
      <c r="C427" s="88" t="s">
        <v>2992</v>
      </c>
      <c r="D427" s="90" t="s">
        <v>2993</v>
      </c>
      <c r="E427" s="145">
        <v>1000</v>
      </c>
      <c r="F427" s="145">
        <v>1</v>
      </c>
      <c r="G427" s="140">
        <v>3600</v>
      </c>
      <c r="H427" s="140">
        <f t="shared" si="12"/>
        <v>3.6</v>
      </c>
      <c r="I427" s="145">
        <v>1</v>
      </c>
      <c r="J427" s="140">
        <f t="shared" si="13"/>
        <v>3600</v>
      </c>
      <c r="K427" s="145"/>
    </row>
    <row r="428" spans="1:11" ht="19.5" customHeight="1">
      <c r="A428" s="486" t="s">
        <v>4305</v>
      </c>
      <c r="B428" s="87">
        <v>6426500</v>
      </c>
      <c r="C428" s="88" t="s">
        <v>2994</v>
      </c>
      <c r="D428" s="90" t="s">
        <v>2995</v>
      </c>
      <c r="E428" s="145">
        <v>1000</v>
      </c>
      <c r="F428" s="145">
        <v>1</v>
      </c>
      <c r="G428" s="140">
        <v>3799.9999999999982</v>
      </c>
      <c r="H428" s="140">
        <f t="shared" si="12"/>
        <v>3.799999999999998</v>
      </c>
      <c r="I428" s="145">
        <v>1</v>
      </c>
      <c r="J428" s="140">
        <f t="shared" si="13"/>
        <v>3799.9999999999982</v>
      </c>
      <c r="K428" s="145"/>
    </row>
    <row r="429" spans="1:11" ht="19.5" customHeight="1">
      <c r="A429" s="487"/>
      <c r="B429" s="87">
        <v>6427501</v>
      </c>
      <c r="C429" s="88" t="s">
        <v>2996</v>
      </c>
      <c r="D429" s="90" t="s">
        <v>2997</v>
      </c>
      <c r="E429" s="145">
        <v>1000</v>
      </c>
      <c r="F429" s="145">
        <v>1</v>
      </c>
      <c r="G429" s="140">
        <v>3799.9999999999982</v>
      </c>
      <c r="H429" s="140">
        <f t="shared" si="12"/>
        <v>3.799999999999998</v>
      </c>
      <c r="I429" s="145">
        <v>1</v>
      </c>
      <c r="J429" s="140">
        <f t="shared" si="13"/>
        <v>3799.9999999999982</v>
      </c>
      <c r="K429" s="145"/>
    </row>
    <row r="430" spans="1:11" ht="19.5" customHeight="1">
      <c r="A430" s="487"/>
      <c r="B430" s="87">
        <v>6428502</v>
      </c>
      <c r="C430" s="88" t="s">
        <v>2998</v>
      </c>
      <c r="D430" s="90" t="s">
        <v>2999</v>
      </c>
      <c r="E430" s="145">
        <v>1000</v>
      </c>
      <c r="F430" s="145">
        <v>1</v>
      </c>
      <c r="G430" s="140">
        <v>3799.9999999999982</v>
      </c>
      <c r="H430" s="140">
        <f t="shared" si="12"/>
        <v>3.799999999999998</v>
      </c>
      <c r="I430" s="145">
        <v>1</v>
      </c>
      <c r="J430" s="140">
        <f t="shared" si="13"/>
        <v>3799.9999999999982</v>
      </c>
      <c r="K430" s="145"/>
    </row>
    <row r="431" spans="1:11" ht="19.5" customHeight="1">
      <c r="A431" s="487"/>
      <c r="B431" s="87">
        <v>6429503</v>
      </c>
      <c r="C431" s="88" t="s">
        <v>3000</v>
      </c>
      <c r="D431" s="90" t="s">
        <v>3001</v>
      </c>
      <c r="E431" s="145">
        <v>1000</v>
      </c>
      <c r="F431" s="145">
        <v>1</v>
      </c>
      <c r="G431" s="140">
        <v>3799.9999999999982</v>
      </c>
      <c r="H431" s="140">
        <f t="shared" si="12"/>
        <v>3.799999999999998</v>
      </c>
      <c r="I431" s="145">
        <v>1</v>
      </c>
      <c r="J431" s="140">
        <f t="shared" si="13"/>
        <v>3799.9999999999982</v>
      </c>
      <c r="K431" s="145"/>
    </row>
    <row r="432" spans="1:11" ht="19.5" customHeight="1">
      <c r="A432" s="487"/>
      <c r="B432" s="87">
        <v>6430504</v>
      </c>
      <c r="C432" s="88" t="s">
        <v>3002</v>
      </c>
      <c r="D432" s="90" t="s">
        <v>3003</v>
      </c>
      <c r="E432" s="145">
        <v>1000</v>
      </c>
      <c r="F432" s="145">
        <v>1</v>
      </c>
      <c r="G432" s="140">
        <v>3799.9999999999982</v>
      </c>
      <c r="H432" s="140">
        <f t="shared" si="12"/>
        <v>3.799999999999998</v>
      </c>
      <c r="I432" s="145">
        <v>1</v>
      </c>
      <c r="J432" s="140">
        <f t="shared" si="13"/>
        <v>3799.9999999999982</v>
      </c>
      <c r="K432" s="145"/>
    </row>
    <row r="433" spans="1:11" ht="19.5" customHeight="1">
      <c r="A433" s="487"/>
      <c r="B433" s="87">
        <v>6431505</v>
      </c>
      <c r="C433" s="88" t="s">
        <v>3004</v>
      </c>
      <c r="D433" s="90" t="s">
        <v>3005</v>
      </c>
      <c r="E433" s="145">
        <v>1000</v>
      </c>
      <c r="F433" s="145">
        <v>1</v>
      </c>
      <c r="G433" s="140">
        <v>3799.9999999999982</v>
      </c>
      <c r="H433" s="140">
        <f t="shared" si="12"/>
        <v>3.799999999999998</v>
      </c>
      <c r="I433" s="145">
        <v>1</v>
      </c>
      <c r="J433" s="140">
        <f t="shared" si="13"/>
        <v>3799.9999999999982</v>
      </c>
      <c r="K433" s="145"/>
    </row>
    <row r="434" spans="1:11" ht="19.5" customHeight="1">
      <c r="A434" s="488"/>
      <c r="B434" s="87">
        <v>6432506</v>
      </c>
      <c r="C434" s="88" t="s">
        <v>3006</v>
      </c>
      <c r="D434" s="90" t="s">
        <v>3007</v>
      </c>
      <c r="E434" s="145">
        <v>1000</v>
      </c>
      <c r="F434" s="145">
        <v>1</v>
      </c>
      <c r="G434" s="140">
        <v>3799.9999999999982</v>
      </c>
      <c r="H434" s="140">
        <f t="shared" si="12"/>
        <v>3.799999999999998</v>
      </c>
      <c r="I434" s="145">
        <v>1</v>
      </c>
      <c r="J434" s="140">
        <f t="shared" si="13"/>
        <v>3799.9999999999982</v>
      </c>
      <c r="K434" s="145"/>
    </row>
    <row r="435" spans="1:11" ht="19.5" customHeight="1">
      <c r="A435" s="486" t="s">
        <v>4306</v>
      </c>
      <c r="B435" s="87">
        <v>643350</v>
      </c>
      <c r="C435" s="88" t="s">
        <v>3008</v>
      </c>
      <c r="D435" s="90" t="s">
        <v>3009</v>
      </c>
      <c r="E435" s="145">
        <v>1000</v>
      </c>
      <c r="F435" s="145">
        <v>1</v>
      </c>
      <c r="G435" s="140">
        <v>3999.9999999999959</v>
      </c>
      <c r="H435" s="140">
        <f t="shared" si="12"/>
        <v>3.999999999999996</v>
      </c>
      <c r="I435" s="145">
        <v>1</v>
      </c>
      <c r="J435" s="140">
        <f t="shared" si="13"/>
        <v>3999.9999999999959</v>
      </c>
      <c r="K435" s="145"/>
    </row>
    <row r="436" spans="1:11" ht="19.5" customHeight="1">
      <c r="A436" s="487"/>
      <c r="B436" s="87">
        <v>643451</v>
      </c>
      <c r="C436" s="88" t="s">
        <v>3010</v>
      </c>
      <c r="D436" s="90" t="s">
        <v>3011</v>
      </c>
      <c r="E436" s="145">
        <v>1000</v>
      </c>
      <c r="F436" s="145">
        <v>1</v>
      </c>
      <c r="G436" s="140">
        <v>3999.9999999999959</v>
      </c>
      <c r="H436" s="140">
        <f t="shared" si="12"/>
        <v>3.999999999999996</v>
      </c>
      <c r="I436" s="145">
        <v>1</v>
      </c>
      <c r="J436" s="140">
        <f t="shared" si="13"/>
        <v>3999.9999999999959</v>
      </c>
      <c r="K436" s="145"/>
    </row>
    <row r="437" spans="1:11" ht="19.5" customHeight="1">
      <c r="A437" s="487"/>
      <c r="B437" s="87">
        <v>643552</v>
      </c>
      <c r="C437" s="88" t="s">
        <v>3012</v>
      </c>
      <c r="D437" s="90" t="s">
        <v>3013</v>
      </c>
      <c r="E437" s="145">
        <v>1000</v>
      </c>
      <c r="F437" s="145">
        <v>1</v>
      </c>
      <c r="G437" s="140">
        <v>3999.9999999999959</v>
      </c>
      <c r="H437" s="140">
        <f t="shared" si="12"/>
        <v>3.999999999999996</v>
      </c>
      <c r="I437" s="145">
        <v>1</v>
      </c>
      <c r="J437" s="140">
        <f t="shared" si="13"/>
        <v>3999.9999999999959</v>
      </c>
      <c r="K437" s="145"/>
    </row>
    <row r="438" spans="1:11" ht="19.5" customHeight="1">
      <c r="A438" s="487"/>
      <c r="B438" s="87">
        <v>643653</v>
      </c>
      <c r="C438" s="88" t="s">
        <v>3014</v>
      </c>
      <c r="D438" s="90" t="s">
        <v>3015</v>
      </c>
      <c r="E438" s="145">
        <v>1000</v>
      </c>
      <c r="F438" s="145">
        <v>1</v>
      </c>
      <c r="G438" s="140">
        <v>3999.9999999999959</v>
      </c>
      <c r="H438" s="140">
        <f t="shared" si="12"/>
        <v>3.999999999999996</v>
      </c>
      <c r="I438" s="145">
        <v>1</v>
      </c>
      <c r="J438" s="140">
        <f t="shared" si="13"/>
        <v>3999.9999999999959</v>
      </c>
      <c r="K438" s="145"/>
    </row>
    <row r="439" spans="1:11" ht="19.5" customHeight="1">
      <c r="A439" s="487"/>
      <c r="B439" s="87">
        <v>643754</v>
      </c>
      <c r="C439" s="88" t="s">
        <v>3016</v>
      </c>
      <c r="D439" s="90" t="s">
        <v>3017</v>
      </c>
      <c r="E439" s="145">
        <v>1000</v>
      </c>
      <c r="F439" s="145">
        <v>1</v>
      </c>
      <c r="G439" s="140">
        <v>3999.9999999999959</v>
      </c>
      <c r="H439" s="140">
        <f t="shared" si="12"/>
        <v>3.999999999999996</v>
      </c>
      <c r="I439" s="145">
        <v>1</v>
      </c>
      <c r="J439" s="140">
        <f t="shared" si="13"/>
        <v>3999.9999999999959</v>
      </c>
      <c r="K439" s="145"/>
    </row>
    <row r="440" spans="1:11" ht="19.5" customHeight="1">
      <c r="A440" s="487"/>
      <c r="B440" s="87">
        <v>643855</v>
      </c>
      <c r="C440" s="88" t="s">
        <v>3018</v>
      </c>
      <c r="D440" s="90" t="s">
        <v>3019</v>
      </c>
      <c r="E440" s="145">
        <v>1000</v>
      </c>
      <c r="F440" s="145">
        <v>1</v>
      </c>
      <c r="G440" s="140">
        <v>3999.9999999999959</v>
      </c>
      <c r="H440" s="140">
        <f t="shared" si="12"/>
        <v>3.999999999999996</v>
      </c>
      <c r="I440" s="145">
        <v>1</v>
      </c>
      <c r="J440" s="140">
        <f t="shared" si="13"/>
        <v>3999.9999999999959</v>
      </c>
      <c r="K440" s="145"/>
    </row>
    <row r="441" spans="1:11" ht="19.5" customHeight="1">
      <c r="A441" s="488"/>
      <c r="B441" s="87">
        <v>643956</v>
      </c>
      <c r="C441" s="88" t="s">
        <v>3020</v>
      </c>
      <c r="D441" s="90" t="s">
        <v>3021</v>
      </c>
      <c r="E441" s="145">
        <v>1000</v>
      </c>
      <c r="F441" s="145">
        <v>1</v>
      </c>
      <c r="G441" s="140">
        <v>3999.9999999999959</v>
      </c>
      <c r="H441" s="140">
        <f t="shared" si="12"/>
        <v>3.999999999999996</v>
      </c>
      <c r="I441" s="145">
        <v>1</v>
      </c>
      <c r="J441" s="140">
        <f t="shared" si="13"/>
        <v>3999.9999999999959</v>
      </c>
      <c r="K441" s="145"/>
    </row>
    <row r="442" spans="1:11" ht="19.5" customHeight="1">
      <c r="A442" s="486" t="s">
        <v>4307</v>
      </c>
      <c r="B442" s="87">
        <v>644050</v>
      </c>
      <c r="C442" s="88" t="s">
        <v>3022</v>
      </c>
      <c r="D442" s="90" t="s">
        <v>3023</v>
      </c>
      <c r="E442" s="145">
        <v>1000</v>
      </c>
      <c r="F442" s="145">
        <v>1</v>
      </c>
      <c r="G442" s="140">
        <v>3999.9999999999959</v>
      </c>
      <c r="H442" s="140">
        <f t="shared" si="12"/>
        <v>3.999999999999996</v>
      </c>
      <c r="I442" s="145">
        <v>1</v>
      </c>
      <c r="J442" s="140">
        <f t="shared" si="13"/>
        <v>3999.9999999999959</v>
      </c>
      <c r="K442" s="145"/>
    </row>
    <row r="443" spans="1:11" ht="19.5" customHeight="1">
      <c r="A443" s="487"/>
      <c r="B443" s="87">
        <v>644151</v>
      </c>
      <c r="C443" s="88" t="s">
        <v>3024</v>
      </c>
      <c r="D443" s="90" t="s">
        <v>3025</v>
      </c>
      <c r="E443" s="145">
        <v>1000</v>
      </c>
      <c r="F443" s="145">
        <v>1</v>
      </c>
      <c r="G443" s="140">
        <v>3999.9999999999959</v>
      </c>
      <c r="H443" s="140">
        <f t="shared" si="12"/>
        <v>3.999999999999996</v>
      </c>
      <c r="I443" s="145">
        <v>1</v>
      </c>
      <c r="J443" s="140">
        <f t="shared" si="13"/>
        <v>3999.9999999999959</v>
      </c>
      <c r="K443" s="145"/>
    </row>
    <row r="444" spans="1:11" ht="19.5" customHeight="1">
      <c r="A444" s="487"/>
      <c r="B444" s="87">
        <v>644252</v>
      </c>
      <c r="C444" s="88" t="s">
        <v>3026</v>
      </c>
      <c r="D444" s="90" t="s">
        <v>3027</v>
      </c>
      <c r="E444" s="145">
        <v>1000</v>
      </c>
      <c r="F444" s="145">
        <v>1</v>
      </c>
      <c r="G444" s="140">
        <v>3999.9999999999959</v>
      </c>
      <c r="H444" s="140">
        <f t="shared" si="12"/>
        <v>3.999999999999996</v>
      </c>
      <c r="I444" s="145">
        <v>1</v>
      </c>
      <c r="J444" s="140">
        <f t="shared" si="13"/>
        <v>3999.9999999999959</v>
      </c>
      <c r="K444" s="145"/>
    </row>
    <row r="445" spans="1:11" ht="19.5" customHeight="1">
      <c r="A445" s="487"/>
      <c r="B445" s="87">
        <v>644353</v>
      </c>
      <c r="C445" s="88" t="s">
        <v>3028</v>
      </c>
      <c r="D445" s="90" t="s">
        <v>3029</v>
      </c>
      <c r="E445" s="145">
        <v>1000</v>
      </c>
      <c r="F445" s="145">
        <v>1</v>
      </c>
      <c r="G445" s="140">
        <v>3999.9999999999959</v>
      </c>
      <c r="H445" s="140">
        <f t="shared" si="12"/>
        <v>3.999999999999996</v>
      </c>
      <c r="I445" s="145">
        <v>1</v>
      </c>
      <c r="J445" s="140">
        <f t="shared" si="13"/>
        <v>3999.9999999999959</v>
      </c>
      <c r="K445" s="145"/>
    </row>
    <row r="446" spans="1:11" ht="19.5" customHeight="1">
      <c r="A446" s="487"/>
      <c r="B446" s="87">
        <v>644454</v>
      </c>
      <c r="C446" s="88" t="s">
        <v>3030</v>
      </c>
      <c r="D446" s="90" t="s">
        <v>3031</v>
      </c>
      <c r="E446" s="145">
        <v>1000</v>
      </c>
      <c r="F446" s="145">
        <v>1</v>
      </c>
      <c r="G446" s="140">
        <v>3999.9999999999959</v>
      </c>
      <c r="H446" s="140">
        <f t="shared" si="12"/>
        <v>3.999999999999996</v>
      </c>
      <c r="I446" s="145">
        <v>1</v>
      </c>
      <c r="J446" s="140">
        <f t="shared" si="13"/>
        <v>3999.9999999999959</v>
      </c>
      <c r="K446" s="145"/>
    </row>
    <row r="447" spans="1:11" ht="19.5" customHeight="1">
      <c r="A447" s="487"/>
      <c r="B447" s="87">
        <v>644555</v>
      </c>
      <c r="C447" s="88" t="s">
        <v>3032</v>
      </c>
      <c r="D447" s="90" t="s">
        <v>3033</v>
      </c>
      <c r="E447" s="145">
        <v>1000</v>
      </c>
      <c r="F447" s="145">
        <v>1</v>
      </c>
      <c r="G447" s="140">
        <v>3999.9999999999959</v>
      </c>
      <c r="H447" s="140">
        <f t="shared" si="12"/>
        <v>3.999999999999996</v>
      </c>
      <c r="I447" s="145">
        <v>1</v>
      </c>
      <c r="J447" s="140">
        <f t="shared" si="13"/>
        <v>3999.9999999999959</v>
      </c>
      <c r="K447" s="145"/>
    </row>
    <row r="448" spans="1:11" ht="19.5" customHeight="1">
      <c r="A448" s="488"/>
      <c r="B448" s="87">
        <v>644656</v>
      </c>
      <c r="C448" s="88" t="s">
        <v>3034</v>
      </c>
      <c r="D448" s="90" t="s">
        <v>3035</v>
      </c>
      <c r="E448" s="145">
        <v>1000</v>
      </c>
      <c r="F448" s="145">
        <v>1</v>
      </c>
      <c r="G448" s="140">
        <v>3999.9999999999959</v>
      </c>
      <c r="H448" s="140">
        <f t="shared" si="12"/>
        <v>3.999999999999996</v>
      </c>
      <c r="I448" s="145">
        <v>1</v>
      </c>
      <c r="J448" s="140">
        <f t="shared" si="13"/>
        <v>3999.9999999999959</v>
      </c>
      <c r="K448" s="145"/>
    </row>
    <row r="449" spans="1:11" ht="19.5" customHeight="1">
      <c r="A449" s="486" t="s">
        <v>4308</v>
      </c>
      <c r="B449" s="87">
        <v>6447100</v>
      </c>
      <c r="C449" s="88" t="s">
        <v>3036</v>
      </c>
      <c r="D449" s="90" t="s">
        <v>3037</v>
      </c>
      <c r="E449" s="145">
        <v>1000</v>
      </c>
      <c r="F449" s="145">
        <v>1</v>
      </c>
      <c r="G449" s="140">
        <v>3999.9999999999959</v>
      </c>
      <c r="H449" s="140">
        <f t="shared" si="12"/>
        <v>3.999999999999996</v>
      </c>
      <c r="I449" s="145">
        <v>1</v>
      </c>
      <c r="J449" s="140">
        <f t="shared" si="13"/>
        <v>3999.9999999999959</v>
      </c>
      <c r="K449" s="145"/>
    </row>
    <row r="450" spans="1:11" ht="19.5" customHeight="1">
      <c r="A450" s="487"/>
      <c r="B450" s="87">
        <v>6448101</v>
      </c>
      <c r="C450" s="88" t="s">
        <v>3038</v>
      </c>
      <c r="D450" s="90" t="s">
        <v>3039</v>
      </c>
      <c r="E450" s="145">
        <v>1000</v>
      </c>
      <c r="F450" s="145">
        <v>1</v>
      </c>
      <c r="G450" s="140">
        <v>3999.9999999999959</v>
      </c>
      <c r="H450" s="140">
        <f t="shared" si="12"/>
        <v>3.999999999999996</v>
      </c>
      <c r="I450" s="145">
        <v>1</v>
      </c>
      <c r="J450" s="140">
        <f t="shared" si="13"/>
        <v>3999.9999999999959</v>
      </c>
      <c r="K450" s="145"/>
    </row>
    <row r="451" spans="1:11" ht="19.5" customHeight="1">
      <c r="A451" s="487"/>
      <c r="B451" s="87">
        <v>6449102</v>
      </c>
      <c r="C451" s="88" t="s">
        <v>3040</v>
      </c>
      <c r="D451" s="90" t="s">
        <v>3041</v>
      </c>
      <c r="E451" s="145">
        <v>1000</v>
      </c>
      <c r="F451" s="145">
        <v>1</v>
      </c>
      <c r="G451" s="140">
        <v>3999.9999999999959</v>
      </c>
      <c r="H451" s="140">
        <f t="shared" si="12"/>
        <v>3.999999999999996</v>
      </c>
      <c r="I451" s="145">
        <v>1</v>
      </c>
      <c r="J451" s="140">
        <f t="shared" si="13"/>
        <v>3999.9999999999959</v>
      </c>
      <c r="K451" s="145"/>
    </row>
    <row r="452" spans="1:11" ht="19.5" customHeight="1">
      <c r="A452" s="487"/>
      <c r="B452" s="87">
        <v>6450103</v>
      </c>
      <c r="C452" s="88" t="s">
        <v>3042</v>
      </c>
      <c r="D452" s="90" t="s">
        <v>3043</v>
      </c>
      <c r="E452" s="145">
        <v>1000</v>
      </c>
      <c r="F452" s="145">
        <v>1</v>
      </c>
      <c r="G452" s="140">
        <v>3999.9999999999959</v>
      </c>
      <c r="H452" s="140">
        <f t="shared" ref="H452:H515" si="14">G452/E452</f>
        <v>3.999999999999996</v>
      </c>
      <c r="I452" s="145">
        <v>1</v>
      </c>
      <c r="J452" s="140">
        <f t="shared" ref="J452:J515" si="15">F452*G452*I452</f>
        <v>3999.9999999999959</v>
      </c>
      <c r="K452" s="145"/>
    </row>
    <row r="453" spans="1:11" ht="19.5" customHeight="1">
      <c r="A453" s="487"/>
      <c r="B453" s="87">
        <v>6451104</v>
      </c>
      <c r="C453" s="88" t="s">
        <v>3044</v>
      </c>
      <c r="D453" s="90" t="s">
        <v>3045</v>
      </c>
      <c r="E453" s="145">
        <v>1000</v>
      </c>
      <c r="F453" s="145">
        <v>1</v>
      </c>
      <c r="G453" s="140">
        <v>3999.9999999999959</v>
      </c>
      <c r="H453" s="140">
        <f t="shared" si="14"/>
        <v>3.999999999999996</v>
      </c>
      <c r="I453" s="145">
        <v>1</v>
      </c>
      <c r="J453" s="140">
        <f t="shared" si="15"/>
        <v>3999.9999999999959</v>
      </c>
      <c r="K453" s="145"/>
    </row>
    <row r="454" spans="1:11" ht="19.5" customHeight="1">
      <c r="A454" s="487"/>
      <c r="B454" s="87">
        <v>6452105</v>
      </c>
      <c r="C454" s="88" t="s">
        <v>3046</v>
      </c>
      <c r="D454" s="90" t="s">
        <v>3047</v>
      </c>
      <c r="E454" s="145">
        <v>1000</v>
      </c>
      <c r="F454" s="145">
        <v>1</v>
      </c>
      <c r="G454" s="140">
        <v>3999.9999999999959</v>
      </c>
      <c r="H454" s="140">
        <f t="shared" si="14"/>
        <v>3.999999999999996</v>
      </c>
      <c r="I454" s="145">
        <v>1</v>
      </c>
      <c r="J454" s="140">
        <f t="shared" si="15"/>
        <v>3999.9999999999959</v>
      </c>
      <c r="K454" s="145"/>
    </row>
    <row r="455" spans="1:11" ht="19.5" customHeight="1">
      <c r="A455" s="488"/>
      <c r="B455" s="87">
        <v>6453106</v>
      </c>
      <c r="C455" s="88" t="s">
        <v>3048</v>
      </c>
      <c r="D455" s="90" t="s">
        <v>3049</v>
      </c>
      <c r="E455" s="145">
        <v>1000</v>
      </c>
      <c r="F455" s="145">
        <v>1</v>
      </c>
      <c r="G455" s="140">
        <v>3999.9999999999959</v>
      </c>
      <c r="H455" s="140">
        <f t="shared" si="14"/>
        <v>3.999999999999996</v>
      </c>
      <c r="I455" s="145">
        <v>1</v>
      </c>
      <c r="J455" s="140">
        <f t="shared" si="15"/>
        <v>3999.9999999999959</v>
      </c>
      <c r="K455" s="145"/>
    </row>
    <row r="456" spans="1:11" ht="19.5" customHeight="1">
      <c r="A456" s="486" t="s">
        <v>4309</v>
      </c>
      <c r="B456" s="87">
        <v>6454150</v>
      </c>
      <c r="C456" s="88" t="s">
        <v>3050</v>
      </c>
      <c r="D456" s="90" t="s">
        <v>3051</v>
      </c>
      <c r="E456" s="145">
        <v>1000</v>
      </c>
      <c r="F456" s="145">
        <v>1</v>
      </c>
      <c r="G456" s="140">
        <v>3999.9999999999959</v>
      </c>
      <c r="H456" s="140">
        <f t="shared" si="14"/>
        <v>3.999999999999996</v>
      </c>
      <c r="I456" s="145">
        <v>1</v>
      </c>
      <c r="J456" s="140">
        <f t="shared" si="15"/>
        <v>3999.9999999999959</v>
      </c>
      <c r="K456" s="145"/>
    </row>
    <row r="457" spans="1:11" ht="19.5" customHeight="1">
      <c r="A457" s="487"/>
      <c r="B457" s="87">
        <v>6455151</v>
      </c>
      <c r="C457" s="88" t="s">
        <v>3052</v>
      </c>
      <c r="D457" s="90" t="s">
        <v>3053</v>
      </c>
      <c r="E457" s="145">
        <v>1000</v>
      </c>
      <c r="F457" s="145">
        <v>1</v>
      </c>
      <c r="G457" s="140">
        <v>3999.9999999999959</v>
      </c>
      <c r="H457" s="140">
        <f t="shared" si="14"/>
        <v>3.999999999999996</v>
      </c>
      <c r="I457" s="145">
        <v>1</v>
      </c>
      <c r="J457" s="140">
        <f t="shared" si="15"/>
        <v>3999.9999999999959</v>
      </c>
      <c r="K457" s="145"/>
    </row>
    <row r="458" spans="1:11" ht="19.5" customHeight="1">
      <c r="A458" s="487"/>
      <c r="B458" s="87">
        <v>6456152</v>
      </c>
      <c r="C458" s="88" t="s">
        <v>3054</v>
      </c>
      <c r="D458" s="90" t="s">
        <v>3055</v>
      </c>
      <c r="E458" s="145">
        <v>1000</v>
      </c>
      <c r="F458" s="145">
        <v>1</v>
      </c>
      <c r="G458" s="140">
        <v>3999.9999999999959</v>
      </c>
      <c r="H458" s="140">
        <f t="shared" si="14"/>
        <v>3.999999999999996</v>
      </c>
      <c r="I458" s="145">
        <v>1</v>
      </c>
      <c r="J458" s="140">
        <f t="shared" si="15"/>
        <v>3999.9999999999959</v>
      </c>
      <c r="K458" s="145"/>
    </row>
    <row r="459" spans="1:11" ht="19.5" customHeight="1">
      <c r="A459" s="487"/>
      <c r="B459" s="87">
        <v>6457153</v>
      </c>
      <c r="C459" s="88" t="s">
        <v>3056</v>
      </c>
      <c r="D459" s="90" t="s">
        <v>3057</v>
      </c>
      <c r="E459" s="145">
        <v>1000</v>
      </c>
      <c r="F459" s="145">
        <v>1</v>
      </c>
      <c r="G459" s="140">
        <v>3999.9999999999959</v>
      </c>
      <c r="H459" s="140">
        <f t="shared" si="14"/>
        <v>3.999999999999996</v>
      </c>
      <c r="I459" s="145">
        <v>1</v>
      </c>
      <c r="J459" s="140">
        <f t="shared" si="15"/>
        <v>3999.9999999999959</v>
      </c>
      <c r="K459" s="145"/>
    </row>
    <row r="460" spans="1:11" ht="19.5" customHeight="1">
      <c r="A460" s="487"/>
      <c r="B460" s="87">
        <v>6458154</v>
      </c>
      <c r="C460" s="88" t="s">
        <v>3058</v>
      </c>
      <c r="D460" s="90" t="s">
        <v>3059</v>
      </c>
      <c r="E460" s="145">
        <v>1000</v>
      </c>
      <c r="F460" s="145">
        <v>1</v>
      </c>
      <c r="G460" s="140">
        <v>3999.9999999999959</v>
      </c>
      <c r="H460" s="140">
        <f t="shared" si="14"/>
        <v>3.999999999999996</v>
      </c>
      <c r="I460" s="145">
        <v>1</v>
      </c>
      <c r="J460" s="140">
        <f t="shared" si="15"/>
        <v>3999.9999999999959</v>
      </c>
      <c r="K460" s="145"/>
    </row>
    <row r="461" spans="1:11" ht="19.5" customHeight="1">
      <c r="A461" s="487"/>
      <c r="B461" s="87">
        <v>6459155</v>
      </c>
      <c r="C461" s="88" t="s">
        <v>3060</v>
      </c>
      <c r="D461" s="90" t="s">
        <v>3061</v>
      </c>
      <c r="E461" s="145">
        <v>1000</v>
      </c>
      <c r="F461" s="145">
        <v>1</v>
      </c>
      <c r="G461" s="140">
        <v>3999.9999999999959</v>
      </c>
      <c r="H461" s="140">
        <f t="shared" si="14"/>
        <v>3.999999999999996</v>
      </c>
      <c r="I461" s="145">
        <v>1</v>
      </c>
      <c r="J461" s="140">
        <f t="shared" si="15"/>
        <v>3999.9999999999959</v>
      </c>
      <c r="K461" s="145"/>
    </row>
    <row r="462" spans="1:11" ht="19.5" customHeight="1">
      <c r="A462" s="488"/>
      <c r="B462" s="87">
        <v>6460156</v>
      </c>
      <c r="C462" s="88" t="s">
        <v>3062</v>
      </c>
      <c r="D462" s="90" t="s">
        <v>3063</v>
      </c>
      <c r="E462" s="145">
        <v>1000</v>
      </c>
      <c r="F462" s="145">
        <v>1</v>
      </c>
      <c r="G462" s="140">
        <v>3999.9999999999959</v>
      </c>
      <c r="H462" s="140">
        <f t="shared" si="14"/>
        <v>3.999999999999996</v>
      </c>
      <c r="I462" s="145">
        <v>1</v>
      </c>
      <c r="J462" s="140">
        <f t="shared" si="15"/>
        <v>3999.9999999999959</v>
      </c>
      <c r="K462" s="145"/>
    </row>
    <row r="463" spans="1:11" ht="19.5" customHeight="1">
      <c r="A463" s="486" t="s">
        <v>4310</v>
      </c>
      <c r="B463" s="87">
        <v>6461150</v>
      </c>
      <c r="C463" s="88" t="s">
        <v>3050</v>
      </c>
      <c r="D463" s="90" t="s">
        <v>3051</v>
      </c>
      <c r="E463" s="145">
        <v>1000</v>
      </c>
      <c r="F463" s="145">
        <v>1</v>
      </c>
      <c r="G463" s="140">
        <v>3999.9999999999959</v>
      </c>
      <c r="H463" s="140">
        <f t="shared" si="14"/>
        <v>3.999999999999996</v>
      </c>
      <c r="I463" s="145">
        <v>1</v>
      </c>
      <c r="J463" s="140">
        <f t="shared" si="15"/>
        <v>3999.9999999999959</v>
      </c>
      <c r="K463" s="145"/>
    </row>
    <row r="464" spans="1:11" ht="19.5" customHeight="1">
      <c r="A464" s="487"/>
      <c r="B464" s="87">
        <v>6462151</v>
      </c>
      <c r="C464" s="88" t="s">
        <v>3052</v>
      </c>
      <c r="D464" s="90" t="s">
        <v>3053</v>
      </c>
      <c r="E464" s="145">
        <v>1000</v>
      </c>
      <c r="F464" s="145">
        <v>1</v>
      </c>
      <c r="G464" s="140">
        <v>3999.9999999999959</v>
      </c>
      <c r="H464" s="140">
        <f t="shared" si="14"/>
        <v>3.999999999999996</v>
      </c>
      <c r="I464" s="145">
        <v>1</v>
      </c>
      <c r="J464" s="140">
        <f t="shared" si="15"/>
        <v>3999.9999999999959</v>
      </c>
      <c r="K464" s="145"/>
    </row>
    <row r="465" spans="1:11" ht="19.5" customHeight="1">
      <c r="A465" s="487"/>
      <c r="B465" s="87">
        <v>6463152</v>
      </c>
      <c r="C465" s="88" t="s">
        <v>3054</v>
      </c>
      <c r="D465" s="90" t="s">
        <v>3055</v>
      </c>
      <c r="E465" s="145">
        <v>1000</v>
      </c>
      <c r="F465" s="145">
        <v>1</v>
      </c>
      <c r="G465" s="140">
        <v>3999.9999999999959</v>
      </c>
      <c r="H465" s="140">
        <f t="shared" si="14"/>
        <v>3.999999999999996</v>
      </c>
      <c r="I465" s="145">
        <v>1</v>
      </c>
      <c r="J465" s="140">
        <f t="shared" si="15"/>
        <v>3999.9999999999959</v>
      </c>
      <c r="K465" s="145"/>
    </row>
    <row r="466" spans="1:11" ht="19.5" customHeight="1">
      <c r="A466" s="487"/>
      <c r="B466" s="87">
        <v>6464153</v>
      </c>
      <c r="C466" s="88" t="s">
        <v>3056</v>
      </c>
      <c r="D466" s="90" t="s">
        <v>3057</v>
      </c>
      <c r="E466" s="145">
        <v>1000</v>
      </c>
      <c r="F466" s="145">
        <v>1</v>
      </c>
      <c r="G466" s="140">
        <v>3999.9999999999959</v>
      </c>
      <c r="H466" s="140">
        <f t="shared" si="14"/>
        <v>3.999999999999996</v>
      </c>
      <c r="I466" s="145">
        <v>1</v>
      </c>
      <c r="J466" s="140">
        <f t="shared" si="15"/>
        <v>3999.9999999999959</v>
      </c>
      <c r="K466" s="145"/>
    </row>
    <row r="467" spans="1:11" ht="19.5" customHeight="1">
      <c r="A467" s="487"/>
      <c r="B467" s="87">
        <v>6465154</v>
      </c>
      <c r="C467" s="88" t="s">
        <v>3058</v>
      </c>
      <c r="D467" s="90" t="s">
        <v>3059</v>
      </c>
      <c r="E467" s="145">
        <v>1000</v>
      </c>
      <c r="F467" s="145">
        <v>1</v>
      </c>
      <c r="G467" s="140">
        <v>3999.9999999999959</v>
      </c>
      <c r="H467" s="140">
        <f t="shared" si="14"/>
        <v>3.999999999999996</v>
      </c>
      <c r="I467" s="145">
        <v>1</v>
      </c>
      <c r="J467" s="140">
        <f t="shared" si="15"/>
        <v>3999.9999999999959</v>
      </c>
      <c r="K467" s="145"/>
    </row>
    <row r="468" spans="1:11" ht="19.5" customHeight="1">
      <c r="A468" s="487"/>
      <c r="B468" s="87">
        <v>6466155</v>
      </c>
      <c r="C468" s="88" t="s">
        <v>3060</v>
      </c>
      <c r="D468" s="90" t="s">
        <v>3061</v>
      </c>
      <c r="E468" s="145">
        <v>1000</v>
      </c>
      <c r="F468" s="145">
        <v>1</v>
      </c>
      <c r="G468" s="140">
        <v>3999.9999999999959</v>
      </c>
      <c r="H468" s="140">
        <f t="shared" si="14"/>
        <v>3.999999999999996</v>
      </c>
      <c r="I468" s="145">
        <v>1</v>
      </c>
      <c r="J468" s="140">
        <f t="shared" si="15"/>
        <v>3999.9999999999959</v>
      </c>
      <c r="K468" s="145"/>
    </row>
    <row r="469" spans="1:11" ht="19.5" customHeight="1">
      <c r="A469" s="488"/>
      <c r="B469" s="87">
        <v>6467156</v>
      </c>
      <c r="C469" s="88" t="s">
        <v>3062</v>
      </c>
      <c r="D469" s="90" t="s">
        <v>3063</v>
      </c>
      <c r="E469" s="145">
        <v>1000</v>
      </c>
      <c r="F469" s="145">
        <v>1</v>
      </c>
      <c r="G469" s="140">
        <v>3999.9999999999959</v>
      </c>
      <c r="H469" s="140">
        <f t="shared" si="14"/>
        <v>3.999999999999996</v>
      </c>
      <c r="I469" s="145">
        <v>1</v>
      </c>
      <c r="J469" s="140">
        <f t="shared" si="15"/>
        <v>3999.9999999999959</v>
      </c>
      <c r="K469" s="145"/>
    </row>
    <row r="470" spans="1:11" ht="19.5" customHeight="1">
      <c r="A470" s="486" t="s">
        <v>4311</v>
      </c>
      <c r="B470" s="87">
        <v>6468210</v>
      </c>
      <c r="C470" s="88" t="s">
        <v>3064</v>
      </c>
      <c r="D470" s="90" t="s">
        <v>3065</v>
      </c>
      <c r="E470" s="145">
        <v>1000</v>
      </c>
      <c r="F470" s="145">
        <v>1</v>
      </c>
      <c r="G470" s="140">
        <v>3999.9999999999959</v>
      </c>
      <c r="H470" s="140">
        <f t="shared" si="14"/>
        <v>3.999999999999996</v>
      </c>
      <c r="I470" s="145">
        <v>1</v>
      </c>
      <c r="J470" s="140">
        <f t="shared" si="15"/>
        <v>3999.9999999999959</v>
      </c>
      <c r="K470" s="145"/>
    </row>
    <row r="471" spans="1:11" ht="19.5" customHeight="1">
      <c r="A471" s="487"/>
      <c r="B471" s="87">
        <v>6469211</v>
      </c>
      <c r="C471" s="88" t="s">
        <v>3066</v>
      </c>
      <c r="D471" s="90" t="s">
        <v>3067</v>
      </c>
      <c r="E471" s="145">
        <v>1000</v>
      </c>
      <c r="F471" s="145">
        <v>1</v>
      </c>
      <c r="G471" s="140">
        <v>3999.9999999999959</v>
      </c>
      <c r="H471" s="140">
        <f t="shared" si="14"/>
        <v>3.999999999999996</v>
      </c>
      <c r="I471" s="145">
        <v>1</v>
      </c>
      <c r="J471" s="140">
        <f t="shared" si="15"/>
        <v>3999.9999999999959</v>
      </c>
      <c r="K471" s="145"/>
    </row>
    <row r="472" spans="1:11" ht="19.5" customHeight="1">
      <c r="A472" s="487"/>
      <c r="B472" s="87">
        <v>6470212</v>
      </c>
      <c r="C472" s="88" t="s">
        <v>3068</v>
      </c>
      <c r="D472" s="90" t="s">
        <v>3069</v>
      </c>
      <c r="E472" s="145">
        <v>1000</v>
      </c>
      <c r="F472" s="145">
        <v>1</v>
      </c>
      <c r="G472" s="140">
        <v>3999.9999999999959</v>
      </c>
      <c r="H472" s="140">
        <f t="shared" si="14"/>
        <v>3.999999999999996</v>
      </c>
      <c r="I472" s="145">
        <v>1</v>
      </c>
      <c r="J472" s="140">
        <f t="shared" si="15"/>
        <v>3999.9999999999959</v>
      </c>
      <c r="K472" s="145"/>
    </row>
    <row r="473" spans="1:11" ht="19.5" customHeight="1">
      <c r="A473" s="487"/>
      <c r="B473" s="87">
        <v>6471213</v>
      </c>
      <c r="C473" s="88" t="s">
        <v>3070</v>
      </c>
      <c r="D473" s="90" t="s">
        <v>3071</v>
      </c>
      <c r="E473" s="145">
        <v>1000</v>
      </c>
      <c r="F473" s="145">
        <v>1</v>
      </c>
      <c r="G473" s="140">
        <v>3999.9999999999959</v>
      </c>
      <c r="H473" s="140">
        <f t="shared" si="14"/>
        <v>3.999999999999996</v>
      </c>
      <c r="I473" s="145">
        <v>1</v>
      </c>
      <c r="J473" s="140">
        <f t="shared" si="15"/>
        <v>3999.9999999999959</v>
      </c>
      <c r="K473" s="145"/>
    </row>
    <row r="474" spans="1:11" ht="19.5" customHeight="1">
      <c r="A474" s="487"/>
      <c r="B474" s="87">
        <v>6472214</v>
      </c>
      <c r="C474" s="88" t="s">
        <v>3072</v>
      </c>
      <c r="D474" s="90" t="s">
        <v>3073</v>
      </c>
      <c r="E474" s="145">
        <v>1000</v>
      </c>
      <c r="F474" s="145">
        <v>1</v>
      </c>
      <c r="G474" s="140">
        <v>3999.9999999999959</v>
      </c>
      <c r="H474" s="140">
        <f t="shared" si="14"/>
        <v>3.999999999999996</v>
      </c>
      <c r="I474" s="145">
        <v>1</v>
      </c>
      <c r="J474" s="140">
        <f t="shared" si="15"/>
        <v>3999.9999999999959</v>
      </c>
      <c r="K474" s="145"/>
    </row>
    <row r="475" spans="1:11" ht="19.5" customHeight="1">
      <c r="A475" s="487"/>
      <c r="B475" s="87">
        <v>6473215</v>
      </c>
      <c r="C475" s="88" t="s">
        <v>3074</v>
      </c>
      <c r="D475" s="90" t="s">
        <v>3075</v>
      </c>
      <c r="E475" s="145">
        <v>1000</v>
      </c>
      <c r="F475" s="145">
        <v>1</v>
      </c>
      <c r="G475" s="140">
        <v>3999.9999999999959</v>
      </c>
      <c r="H475" s="140">
        <f t="shared" si="14"/>
        <v>3.999999999999996</v>
      </c>
      <c r="I475" s="145">
        <v>1</v>
      </c>
      <c r="J475" s="140">
        <f t="shared" si="15"/>
        <v>3999.9999999999959</v>
      </c>
      <c r="K475" s="145"/>
    </row>
    <row r="476" spans="1:11" ht="19.5" customHeight="1">
      <c r="A476" s="488"/>
      <c r="B476" s="87">
        <v>6474216</v>
      </c>
      <c r="C476" s="88" t="s">
        <v>3076</v>
      </c>
      <c r="D476" s="90" t="s">
        <v>3077</v>
      </c>
      <c r="E476" s="145">
        <v>1000</v>
      </c>
      <c r="F476" s="145">
        <v>1</v>
      </c>
      <c r="G476" s="140">
        <v>3999.9999999999959</v>
      </c>
      <c r="H476" s="140">
        <f t="shared" si="14"/>
        <v>3.999999999999996</v>
      </c>
      <c r="I476" s="145">
        <v>1</v>
      </c>
      <c r="J476" s="140">
        <f t="shared" si="15"/>
        <v>3999.9999999999959</v>
      </c>
      <c r="K476" s="145"/>
    </row>
    <row r="477" spans="1:11" ht="19.5" customHeight="1">
      <c r="A477" s="486" t="s">
        <v>4312</v>
      </c>
      <c r="B477" s="87">
        <v>6475210</v>
      </c>
      <c r="C477" s="88" t="s">
        <v>3078</v>
      </c>
      <c r="D477" s="90" t="s">
        <v>3079</v>
      </c>
      <c r="E477" s="145">
        <v>1000</v>
      </c>
      <c r="F477" s="145">
        <v>1</v>
      </c>
      <c r="G477" s="140">
        <v>4320</v>
      </c>
      <c r="H477" s="140">
        <f t="shared" si="14"/>
        <v>4.32</v>
      </c>
      <c r="I477" s="145">
        <v>1</v>
      </c>
      <c r="J477" s="140">
        <f t="shared" si="15"/>
        <v>4320</v>
      </c>
      <c r="K477" s="145"/>
    </row>
    <row r="478" spans="1:11" ht="19.5" customHeight="1">
      <c r="A478" s="487"/>
      <c r="B478" s="87">
        <v>6476211</v>
      </c>
      <c r="C478" s="88" t="s">
        <v>3080</v>
      </c>
      <c r="D478" s="90" t="s">
        <v>3081</v>
      </c>
      <c r="E478" s="145">
        <v>1000</v>
      </c>
      <c r="F478" s="145">
        <v>1</v>
      </c>
      <c r="G478" s="140">
        <v>4320</v>
      </c>
      <c r="H478" s="140">
        <f t="shared" si="14"/>
        <v>4.32</v>
      </c>
      <c r="I478" s="145">
        <v>1</v>
      </c>
      <c r="J478" s="140">
        <f t="shared" si="15"/>
        <v>4320</v>
      </c>
      <c r="K478" s="145"/>
    </row>
    <row r="479" spans="1:11" ht="19.5" customHeight="1">
      <c r="A479" s="487"/>
      <c r="B479" s="87">
        <v>6477212</v>
      </c>
      <c r="C479" s="88" t="s">
        <v>3082</v>
      </c>
      <c r="D479" s="90" t="s">
        <v>3083</v>
      </c>
      <c r="E479" s="145">
        <v>1000</v>
      </c>
      <c r="F479" s="145">
        <v>1</v>
      </c>
      <c r="G479" s="140">
        <v>4320</v>
      </c>
      <c r="H479" s="140">
        <f t="shared" si="14"/>
        <v>4.32</v>
      </c>
      <c r="I479" s="145">
        <v>1</v>
      </c>
      <c r="J479" s="140">
        <f t="shared" si="15"/>
        <v>4320</v>
      </c>
      <c r="K479" s="145"/>
    </row>
    <row r="480" spans="1:11" ht="19.5" customHeight="1">
      <c r="A480" s="487"/>
      <c r="B480" s="87">
        <v>6478213</v>
      </c>
      <c r="C480" s="88" t="s">
        <v>3084</v>
      </c>
      <c r="D480" s="90" t="s">
        <v>3085</v>
      </c>
      <c r="E480" s="145">
        <v>1000</v>
      </c>
      <c r="F480" s="145">
        <v>1</v>
      </c>
      <c r="G480" s="140">
        <v>4320</v>
      </c>
      <c r="H480" s="140">
        <f t="shared" si="14"/>
        <v>4.32</v>
      </c>
      <c r="I480" s="145">
        <v>1</v>
      </c>
      <c r="J480" s="140">
        <f t="shared" si="15"/>
        <v>4320</v>
      </c>
      <c r="K480" s="145"/>
    </row>
    <row r="481" spans="1:11" ht="19.5" customHeight="1">
      <c r="A481" s="487"/>
      <c r="B481" s="87">
        <v>6479214</v>
      </c>
      <c r="C481" s="88" t="s">
        <v>3086</v>
      </c>
      <c r="D481" s="90" t="s">
        <v>3087</v>
      </c>
      <c r="E481" s="145">
        <v>1000</v>
      </c>
      <c r="F481" s="145">
        <v>1</v>
      </c>
      <c r="G481" s="140">
        <v>4320</v>
      </c>
      <c r="H481" s="140">
        <f t="shared" si="14"/>
        <v>4.32</v>
      </c>
      <c r="I481" s="145">
        <v>1</v>
      </c>
      <c r="J481" s="140">
        <f t="shared" si="15"/>
        <v>4320</v>
      </c>
      <c r="K481" s="145"/>
    </row>
    <row r="482" spans="1:11" ht="19.5" customHeight="1">
      <c r="A482" s="487"/>
      <c r="B482" s="87">
        <v>6480215</v>
      </c>
      <c r="C482" s="88" t="s">
        <v>3088</v>
      </c>
      <c r="D482" s="90" t="s">
        <v>3089</v>
      </c>
      <c r="E482" s="145">
        <v>1000</v>
      </c>
      <c r="F482" s="145">
        <v>1</v>
      </c>
      <c r="G482" s="140">
        <v>4320</v>
      </c>
      <c r="H482" s="140">
        <f t="shared" si="14"/>
        <v>4.32</v>
      </c>
      <c r="I482" s="145">
        <v>1</v>
      </c>
      <c r="J482" s="140">
        <f t="shared" si="15"/>
        <v>4320</v>
      </c>
      <c r="K482" s="145"/>
    </row>
    <row r="483" spans="1:11" ht="19.5" customHeight="1">
      <c r="A483" s="488"/>
      <c r="B483" s="87">
        <v>6481216</v>
      </c>
      <c r="C483" s="88" t="s">
        <v>3090</v>
      </c>
      <c r="D483" s="90" t="s">
        <v>3091</v>
      </c>
      <c r="E483" s="145">
        <v>1000</v>
      </c>
      <c r="F483" s="145">
        <v>1</v>
      </c>
      <c r="G483" s="140">
        <v>4320</v>
      </c>
      <c r="H483" s="140">
        <f t="shared" si="14"/>
        <v>4.32</v>
      </c>
      <c r="I483" s="145">
        <v>1</v>
      </c>
      <c r="J483" s="140">
        <f t="shared" si="15"/>
        <v>4320</v>
      </c>
      <c r="K483" s="145"/>
    </row>
    <row r="484" spans="1:11" ht="19.5" customHeight="1">
      <c r="A484" s="486" t="s">
        <v>4313</v>
      </c>
      <c r="B484" s="87">
        <v>6482200</v>
      </c>
      <c r="C484" s="88" t="s">
        <v>3092</v>
      </c>
      <c r="D484" s="90" t="s">
        <v>3093</v>
      </c>
      <c r="E484" s="145">
        <v>1000</v>
      </c>
      <c r="F484" s="145">
        <v>1</v>
      </c>
      <c r="G484" s="140">
        <v>3999.9999999999959</v>
      </c>
      <c r="H484" s="140">
        <f t="shared" si="14"/>
        <v>3.999999999999996</v>
      </c>
      <c r="I484" s="145">
        <v>1</v>
      </c>
      <c r="J484" s="140">
        <f t="shared" si="15"/>
        <v>3999.9999999999959</v>
      </c>
      <c r="K484" s="145"/>
    </row>
    <row r="485" spans="1:11" ht="19.5" customHeight="1">
      <c r="A485" s="487"/>
      <c r="B485" s="87">
        <v>6483201</v>
      </c>
      <c r="C485" s="88" t="s">
        <v>3094</v>
      </c>
      <c r="D485" s="90" t="s">
        <v>3095</v>
      </c>
      <c r="E485" s="145">
        <v>1000</v>
      </c>
      <c r="F485" s="145">
        <v>1</v>
      </c>
      <c r="G485" s="140">
        <v>3999.9999999999959</v>
      </c>
      <c r="H485" s="140">
        <f t="shared" si="14"/>
        <v>3.999999999999996</v>
      </c>
      <c r="I485" s="145">
        <v>1</v>
      </c>
      <c r="J485" s="140">
        <f t="shared" si="15"/>
        <v>3999.9999999999959</v>
      </c>
      <c r="K485" s="145"/>
    </row>
    <row r="486" spans="1:11" ht="19.5" customHeight="1">
      <c r="A486" s="487"/>
      <c r="B486" s="87">
        <v>6484202</v>
      </c>
      <c r="C486" s="88" t="s">
        <v>3096</v>
      </c>
      <c r="D486" s="90" t="s">
        <v>3097</v>
      </c>
      <c r="E486" s="145">
        <v>1000</v>
      </c>
      <c r="F486" s="145">
        <v>1</v>
      </c>
      <c r="G486" s="140">
        <v>3999.9999999999959</v>
      </c>
      <c r="H486" s="140">
        <f t="shared" si="14"/>
        <v>3.999999999999996</v>
      </c>
      <c r="I486" s="145">
        <v>1</v>
      </c>
      <c r="J486" s="140">
        <f t="shared" si="15"/>
        <v>3999.9999999999959</v>
      </c>
      <c r="K486" s="145"/>
    </row>
    <row r="487" spans="1:11" ht="19.5" customHeight="1">
      <c r="A487" s="487"/>
      <c r="B487" s="87">
        <v>6485203</v>
      </c>
      <c r="C487" s="88" t="s">
        <v>3098</v>
      </c>
      <c r="D487" s="90" t="s">
        <v>3099</v>
      </c>
      <c r="E487" s="145">
        <v>1000</v>
      </c>
      <c r="F487" s="145">
        <v>1</v>
      </c>
      <c r="G487" s="140">
        <v>3999.9999999999959</v>
      </c>
      <c r="H487" s="140">
        <f t="shared" si="14"/>
        <v>3.999999999999996</v>
      </c>
      <c r="I487" s="145">
        <v>1</v>
      </c>
      <c r="J487" s="140">
        <f t="shared" si="15"/>
        <v>3999.9999999999959</v>
      </c>
      <c r="K487" s="145"/>
    </row>
    <row r="488" spans="1:11" ht="19.5" customHeight="1">
      <c r="A488" s="487"/>
      <c r="B488" s="87">
        <v>6486204</v>
      </c>
      <c r="C488" s="88" t="s">
        <v>3100</v>
      </c>
      <c r="D488" s="90" t="s">
        <v>3101</v>
      </c>
      <c r="E488" s="145">
        <v>1000</v>
      </c>
      <c r="F488" s="145">
        <v>1</v>
      </c>
      <c r="G488" s="140">
        <v>3999.9999999999959</v>
      </c>
      <c r="H488" s="140">
        <f t="shared" si="14"/>
        <v>3.999999999999996</v>
      </c>
      <c r="I488" s="145">
        <v>1</v>
      </c>
      <c r="J488" s="140">
        <f t="shared" si="15"/>
        <v>3999.9999999999959</v>
      </c>
      <c r="K488" s="145"/>
    </row>
    <row r="489" spans="1:11" ht="19.5" customHeight="1">
      <c r="A489" s="487"/>
      <c r="B489" s="87">
        <v>6487205</v>
      </c>
      <c r="C489" s="88" t="s">
        <v>3102</v>
      </c>
      <c r="D489" s="90" t="s">
        <v>3103</v>
      </c>
      <c r="E489" s="145">
        <v>1000</v>
      </c>
      <c r="F489" s="145">
        <v>1</v>
      </c>
      <c r="G489" s="140">
        <v>3999.9999999999959</v>
      </c>
      <c r="H489" s="140">
        <f t="shared" si="14"/>
        <v>3.999999999999996</v>
      </c>
      <c r="I489" s="145">
        <v>1</v>
      </c>
      <c r="J489" s="140">
        <f t="shared" si="15"/>
        <v>3999.9999999999959</v>
      </c>
      <c r="K489" s="145"/>
    </row>
    <row r="490" spans="1:11" ht="19.5" customHeight="1">
      <c r="A490" s="488"/>
      <c r="B490" s="87">
        <v>6488206</v>
      </c>
      <c r="C490" s="88" t="s">
        <v>3104</v>
      </c>
      <c r="D490" s="90" t="s">
        <v>3105</v>
      </c>
      <c r="E490" s="145">
        <v>1000</v>
      </c>
      <c r="F490" s="145">
        <v>1</v>
      </c>
      <c r="G490" s="140">
        <v>3999.9999999999959</v>
      </c>
      <c r="H490" s="140">
        <f t="shared" si="14"/>
        <v>3.999999999999996</v>
      </c>
      <c r="I490" s="145">
        <v>1</v>
      </c>
      <c r="J490" s="140">
        <f t="shared" si="15"/>
        <v>3999.9999999999959</v>
      </c>
      <c r="K490" s="145"/>
    </row>
    <row r="491" spans="1:11" ht="19.5" customHeight="1">
      <c r="A491" s="486" t="s">
        <v>4314</v>
      </c>
      <c r="B491" s="87">
        <v>6489200</v>
      </c>
      <c r="C491" s="88" t="s">
        <v>3106</v>
      </c>
      <c r="D491" s="90" t="s">
        <v>3107</v>
      </c>
      <c r="E491" s="145">
        <v>1000</v>
      </c>
      <c r="F491" s="145">
        <v>1</v>
      </c>
      <c r="G491" s="140">
        <v>3999.9999999999959</v>
      </c>
      <c r="H491" s="140">
        <f t="shared" si="14"/>
        <v>3.999999999999996</v>
      </c>
      <c r="I491" s="145">
        <v>1</v>
      </c>
      <c r="J491" s="140">
        <f t="shared" si="15"/>
        <v>3999.9999999999959</v>
      </c>
      <c r="K491" s="145"/>
    </row>
    <row r="492" spans="1:11" ht="19.5" customHeight="1">
      <c r="A492" s="487"/>
      <c r="B492" s="87">
        <v>6490201</v>
      </c>
      <c r="C492" s="88" t="s">
        <v>3108</v>
      </c>
      <c r="D492" s="90" t="s">
        <v>3109</v>
      </c>
      <c r="E492" s="145">
        <v>1000</v>
      </c>
      <c r="F492" s="145">
        <v>1</v>
      </c>
      <c r="G492" s="140">
        <v>3999.9999999999959</v>
      </c>
      <c r="H492" s="140">
        <f t="shared" si="14"/>
        <v>3.999999999999996</v>
      </c>
      <c r="I492" s="145">
        <v>1</v>
      </c>
      <c r="J492" s="140">
        <f t="shared" si="15"/>
        <v>3999.9999999999959</v>
      </c>
      <c r="K492" s="145"/>
    </row>
    <row r="493" spans="1:11" ht="19.5" customHeight="1">
      <c r="A493" s="487"/>
      <c r="B493" s="87">
        <v>6491202</v>
      </c>
      <c r="C493" s="88" t="s">
        <v>3110</v>
      </c>
      <c r="D493" s="90" t="s">
        <v>3111</v>
      </c>
      <c r="E493" s="145">
        <v>1000</v>
      </c>
      <c r="F493" s="145">
        <v>1</v>
      </c>
      <c r="G493" s="140">
        <v>3999.9999999999959</v>
      </c>
      <c r="H493" s="140">
        <f t="shared" si="14"/>
        <v>3.999999999999996</v>
      </c>
      <c r="I493" s="145">
        <v>1</v>
      </c>
      <c r="J493" s="140">
        <f t="shared" si="15"/>
        <v>3999.9999999999959</v>
      </c>
      <c r="K493" s="145"/>
    </row>
    <row r="494" spans="1:11" ht="19.5" customHeight="1">
      <c r="A494" s="487"/>
      <c r="B494" s="87">
        <v>6492203</v>
      </c>
      <c r="C494" s="88" t="s">
        <v>3112</v>
      </c>
      <c r="D494" s="90" t="s">
        <v>3113</v>
      </c>
      <c r="E494" s="145">
        <v>1000</v>
      </c>
      <c r="F494" s="145">
        <v>1</v>
      </c>
      <c r="G494" s="140">
        <v>3999.9999999999959</v>
      </c>
      <c r="H494" s="140">
        <f t="shared" si="14"/>
        <v>3.999999999999996</v>
      </c>
      <c r="I494" s="145">
        <v>1</v>
      </c>
      <c r="J494" s="140">
        <f t="shared" si="15"/>
        <v>3999.9999999999959</v>
      </c>
      <c r="K494" s="145"/>
    </row>
    <row r="495" spans="1:11" ht="19.5" customHeight="1">
      <c r="A495" s="487"/>
      <c r="B495" s="87">
        <v>6493204</v>
      </c>
      <c r="C495" s="88" t="s">
        <v>3114</v>
      </c>
      <c r="D495" s="90" t="s">
        <v>3115</v>
      </c>
      <c r="E495" s="145">
        <v>1000</v>
      </c>
      <c r="F495" s="145">
        <v>1</v>
      </c>
      <c r="G495" s="140">
        <v>3999.9999999999959</v>
      </c>
      <c r="H495" s="140">
        <f t="shared" si="14"/>
        <v>3.999999999999996</v>
      </c>
      <c r="I495" s="145">
        <v>1</v>
      </c>
      <c r="J495" s="140">
        <f t="shared" si="15"/>
        <v>3999.9999999999959</v>
      </c>
      <c r="K495" s="145"/>
    </row>
    <row r="496" spans="1:11" ht="19.5" customHeight="1">
      <c r="A496" s="487"/>
      <c r="B496" s="87">
        <v>6494205</v>
      </c>
      <c r="C496" s="88" t="s">
        <v>3116</v>
      </c>
      <c r="D496" s="90" t="s">
        <v>3117</v>
      </c>
      <c r="E496" s="145">
        <v>1000</v>
      </c>
      <c r="F496" s="145">
        <v>1</v>
      </c>
      <c r="G496" s="140">
        <v>3999.9999999999959</v>
      </c>
      <c r="H496" s="140">
        <f t="shared" si="14"/>
        <v>3.999999999999996</v>
      </c>
      <c r="I496" s="145">
        <v>1</v>
      </c>
      <c r="J496" s="140">
        <f t="shared" si="15"/>
        <v>3999.9999999999959</v>
      </c>
      <c r="K496" s="145"/>
    </row>
    <row r="497" spans="1:11" ht="19.5" customHeight="1">
      <c r="A497" s="488"/>
      <c r="B497" s="87">
        <v>6495206</v>
      </c>
      <c r="C497" s="88" t="s">
        <v>3118</v>
      </c>
      <c r="D497" s="90" t="s">
        <v>3119</v>
      </c>
      <c r="E497" s="145">
        <v>1000</v>
      </c>
      <c r="F497" s="145">
        <v>1</v>
      </c>
      <c r="G497" s="140">
        <v>3999.9999999999959</v>
      </c>
      <c r="H497" s="140">
        <f t="shared" si="14"/>
        <v>3.999999999999996</v>
      </c>
      <c r="I497" s="145">
        <v>1</v>
      </c>
      <c r="J497" s="140">
        <f t="shared" si="15"/>
        <v>3999.9999999999959</v>
      </c>
      <c r="K497" s="145"/>
    </row>
    <row r="498" spans="1:11" ht="19.5" customHeight="1">
      <c r="A498" s="486" t="s">
        <v>4315</v>
      </c>
      <c r="B498" s="87">
        <v>6496500</v>
      </c>
      <c r="C498" s="88" t="s">
        <v>3120</v>
      </c>
      <c r="D498" s="90" t="s">
        <v>3121</v>
      </c>
      <c r="E498" s="145">
        <v>810</v>
      </c>
      <c r="F498" s="145">
        <v>1</v>
      </c>
      <c r="G498" s="140">
        <v>3888</v>
      </c>
      <c r="H498" s="140">
        <f t="shared" si="14"/>
        <v>4.8</v>
      </c>
      <c r="I498" s="145">
        <v>1</v>
      </c>
      <c r="J498" s="140">
        <f t="shared" si="15"/>
        <v>3888</v>
      </c>
      <c r="K498" s="145"/>
    </row>
    <row r="499" spans="1:11" ht="19.5" customHeight="1">
      <c r="A499" s="487"/>
      <c r="B499" s="87">
        <v>6497501</v>
      </c>
      <c r="C499" s="88" t="s">
        <v>3122</v>
      </c>
      <c r="D499" s="90" t="s">
        <v>3123</v>
      </c>
      <c r="E499" s="145">
        <v>810</v>
      </c>
      <c r="F499" s="145">
        <v>1</v>
      </c>
      <c r="G499" s="140">
        <v>3888</v>
      </c>
      <c r="H499" s="140">
        <f t="shared" si="14"/>
        <v>4.8</v>
      </c>
      <c r="I499" s="145">
        <v>1</v>
      </c>
      <c r="J499" s="140">
        <f t="shared" si="15"/>
        <v>3888</v>
      </c>
      <c r="K499" s="145"/>
    </row>
    <row r="500" spans="1:11" ht="19.5" customHeight="1">
      <c r="A500" s="487"/>
      <c r="B500" s="87">
        <v>6498502</v>
      </c>
      <c r="C500" s="88" t="s">
        <v>3124</v>
      </c>
      <c r="D500" s="90" t="s">
        <v>3125</v>
      </c>
      <c r="E500" s="145">
        <v>810</v>
      </c>
      <c r="F500" s="145">
        <v>1</v>
      </c>
      <c r="G500" s="140">
        <v>3888</v>
      </c>
      <c r="H500" s="140">
        <f t="shared" si="14"/>
        <v>4.8</v>
      </c>
      <c r="I500" s="145">
        <v>1</v>
      </c>
      <c r="J500" s="140">
        <f t="shared" si="15"/>
        <v>3888</v>
      </c>
      <c r="K500" s="145"/>
    </row>
    <row r="501" spans="1:11" ht="19.5" customHeight="1">
      <c r="A501" s="487"/>
      <c r="B501" s="87">
        <v>6499503</v>
      </c>
      <c r="C501" s="88" t="s">
        <v>3126</v>
      </c>
      <c r="D501" s="90" t="s">
        <v>3127</v>
      </c>
      <c r="E501" s="145">
        <v>810</v>
      </c>
      <c r="F501" s="145">
        <v>1</v>
      </c>
      <c r="G501" s="140">
        <v>3888</v>
      </c>
      <c r="H501" s="140">
        <f t="shared" si="14"/>
        <v>4.8</v>
      </c>
      <c r="I501" s="145">
        <v>1</v>
      </c>
      <c r="J501" s="140">
        <f t="shared" si="15"/>
        <v>3888</v>
      </c>
      <c r="K501" s="145"/>
    </row>
    <row r="502" spans="1:11" ht="19.5" customHeight="1">
      <c r="A502" s="487"/>
      <c r="B502" s="87">
        <v>6500504</v>
      </c>
      <c r="C502" s="88" t="s">
        <v>3128</v>
      </c>
      <c r="D502" s="90" t="s">
        <v>3129</v>
      </c>
      <c r="E502" s="145">
        <v>810</v>
      </c>
      <c r="F502" s="145">
        <v>1</v>
      </c>
      <c r="G502" s="140">
        <v>3888</v>
      </c>
      <c r="H502" s="140">
        <f t="shared" si="14"/>
        <v>4.8</v>
      </c>
      <c r="I502" s="145">
        <v>1</v>
      </c>
      <c r="J502" s="140">
        <f t="shared" si="15"/>
        <v>3888</v>
      </c>
      <c r="K502" s="145"/>
    </row>
    <row r="503" spans="1:11" ht="19.5" customHeight="1">
      <c r="A503" s="487"/>
      <c r="B503" s="87">
        <v>6501505</v>
      </c>
      <c r="C503" s="88" t="s">
        <v>3130</v>
      </c>
      <c r="D503" s="90" t="s">
        <v>3131</v>
      </c>
      <c r="E503" s="145">
        <v>810</v>
      </c>
      <c r="F503" s="145">
        <v>1</v>
      </c>
      <c r="G503" s="140">
        <v>3888</v>
      </c>
      <c r="H503" s="140">
        <f t="shared" si="14"/>
        <v>4.8</v>
      </c>
      <c r="I503" s="145">
        <v>1</v>
      </c>
      <c r="J503" s="140">
        <f t="shared" si="15"/>
        <v>3888</v>
      </c>
      <c r="K503" s="145"/>
    </row>
    <row r="504" spans="1:11" ht="19.5" customHeight="1">
      <c r="A504" s="488"/>
      <c r="B504" s="87">
        <v>6502506</v>
      </c>
      <c r="C504" s="88" t="s">
        <v>3132</v>
      </c>
      <c r="D504" s="90" t="s">
        <v>3133</v>
      </c>
      <c r="E504" s="145">
        <v>810</v>
      </c>
      <c r="F504" s="145">
        <v>1</v>
      </c>
      <c r="G504" s="140">
        <v>3888</v>
      </c>
      <c r="H504" s="140">
        <f t="shared" si="14"/>
        <v>4.8</v>
      </c>
      <c r="I504" s="145">
        <v>1</v>
      </c>
      <c r="J504" s="140">
        <f t="shared" si="15"/>
        <v>3888</v>
      </c>
      <c r="K504" s="145"/>
    </row>
    <row r="505" spans="1:11" ht="19.5" customHeight="1">
      <c r="A505" s="486" t="s">
        <v>4316</v>
      </c>
      <c r="B505" s="87">
        <v>6503500</v>
      </c>
      <c r="C505" s="88" t="s">
        <v>3134</v>
      </c>
      <c r="D505" s="97" t="s">
        <v>3135</v>
      </c>
      <c r="E505" s="145">
        <v>1920</v>
      </c>
      <c r="F505" s="145">
        <v>1</v>
      </c>
      <c r="G505" s="140">
        <v>7680.0000000000055</v>
      </c>
      <c r="H505" s="140">
        <f t="shared" si="14"/>
        <v>4.0000000000000027</v>
      </c>
      <c r="I505" s="145">
        <v>1</v>
      </c>
      <c r="J505" s="140">
        <f t="shared" si="15"/>
        <v>7680.0000000000055</v>
      </c>
      <c r="K505" s="145"/>
    </row>
    <row r="506" spans="1:11" ht="19.5" customHeight="1">
      <c r="A506" s="487"/>
      <c r="B506" s="87">
        <v>6504750</v>
      </c>
      <c r="C506" s="88" t="s">
        <v>3136</v>
      </c>
      <c r="D506" s="97" t="s">
        <v>3137</v>
      </c>
      <c r="E506" s="145">
        <v>1920</v>
      </c>
      <c r="F506" s="145">
        <v>1</v>
      </c>
      <c r="G506" s="140">
        <v>7680.0000000000055</v>
      </c>
      <c r="H506" s="140">
        <f t="shared" si="14"/>
        <v>4.0000000000000027</v>
      </c>
      <c r="I506" s="145">
        <v>1</v>
      </c>
      <c r="J506" s="140">
        <f t="shared" si="15"/>
        <v>7680.0000000000055</v>
      </c>
      <c r="K506" s="145"/>
    </row>
    <row r="507" spans="1:11" ht="19.5" customHeight="1">
      <c r="A507" s="487"/>
      <c r="B507" s="87">
        <v>6505101</v>
      </c>
      <c r="C507" s="88" t="s">
        <v>3138</v>
      </c>
      <c r="D507" s="97" t="s">
        <v>3139</v>
      </c>
      <c r="E507" s="145">
        <v>1920</v>
      </c>
      <c r="F507" s="145">
        <v>1</v>
      </c>
      <c r="G507" s="140">
        <v>7680.0000000000055</v>
      </c>
      <c r="H507" s="140">
        <f t="shared" si="14"/>
        <v>4.0000000000000027</v>
      </c>
      <c r="I507" s="145">
        <v>1</v>
      </c>
      <c r="J507" s="140">
        <f t="shared" si="15"/>
        <v>7680.0000000000055</v>
      </c>
      <c r="K507" s="145"/>
    </row>
    <row r="508" spans="1:11" ht="19.5" customHeight="1">
      <c r="A508" s="488"/>
      <c r="B508" s="87">
        <v>6506201</v>
      </c>
      <c r="C508" s="88" t="s">
        <v>3140</v>
      </c>
      <c r="D508" s="97" t="s">
        <v>3141</v>
      </c>
      <c r="E508" s="145">
        <v>960</v>
      </c>
      <c r="F508" s="145">
        <v>1</v>
      </c>
      <c r="G508" s="140">
        <v>4608</v>
      </c>
      <c r="H508" s="140">
        <f t="shared" si="14"/>
        <v>4.8</v>
      </c>
      <c r="I508" s="145">
        <v>1</v>
      </c>
      <c r="J508" s="140">
        <f t="shared" si="15"/>
        <v>4608</v>
      </c>
      <c r="K508" s="145"/>
    </row>
    <row r="509" spans="1:11" ht="19.5" customHeight="1">
      <c r="A509" s="486" t="s">
        <v>4317</v>
      </c>
      <c r="B509" s="87">
        <v>6507500</v>
      </c>
      <c r="C509" s="88" t="s">
        <v>3142</v>
      </c>
      <c r="D509" s="97" t="s">
        <v>3143</v>
      </c>
      <c r="E509" s="145">
        <v>1920</v>
      </c>
      <c r="F509" s="145">
        <v>1</v>
      </c>
      <c r="G509" s="140">
        <v>8440.0000000000018</v>
      </c>
      <c r="H509" s="140">
        <f t="shared" si="14"/>
        <v>4.3958333333333339</v>
      </c>
      <c r="I509" s="145">
        <v>1</v>
      </c>
      <c r="J509" s="140">
        <f t="shared" si="15"/>
        <v>8440.0000000000018</v>
      </c>
      <c r="K509" s="145"/>
    </row>
    <row r="510" spans="1:11" ht="19.5" customHeight="1">
      <c r="A510" s="487"/>
      <c r="B510" s="87">
        <v>6508750</v>
      </c>
      <c r="C510" s="88" t="s">
        <v>3144</v>
      </c>
      <c r="D510" s="97" t="s">
        <v>3145</v>
      </c>
      <c r="E510" s="145">
        <v>1920</v>
      </c>
      <c r="F510" s="145">
        <v>1</v>
      </c>
      <c r="G510" s="140">
        <v>8440.0000000000018</v>
      </c>
      <c r="H510" s="140">
        <f t="shared" si="14"/>
        <v>4.3958333333333339</v>
      </c>
      <c r="I510" s="145">
        <v>1</v>
      </c>
      <c r="J510" s="140">
        <f t="shared" si="15"/>
        <v>8440.0000000000018</v>
      </c>
      <c r="K510" s="145"/>
    </row>
    <row r="511" spans="1:11" ht="19.5" customHeight="1">
      <c r="A511" s="487"/>
      <c r="B511" s="87">
        <v>6509101</v>
      </c>
      <c r="C511" s="88" t="s">
        <v>3146</v>
      </c>
      <c r="D511" s="97" t="s">
        <v>3147</v>
      </c>
      <c r="E511" s="145">
        <v>1920</v>
      </c>
      <c r="F511" s="145">
        <v>1</v>
      </c>
      <c r="G511" s="140">
        <v>8440.0000000000018</v>
      </c>
      <c r="H511" s="140">
        <f t="shared" si="14"/>
        <v>4.3958333333333339</v>
      </c>
      <c r="I511" s="145">
        <v>1</v>
      </c>
      <c r="J511" s="140">
        <f t="shared" si="15"/>
        <v>8440.0000000000018</v>
      </c>
      <c r="K511" s="145"/>
    </row>
    <row r="512" spans="1:11" ht="19.5" customHeight="1">
      <c r="A512" s="488"/>
      <c r="B512" s="87">
        <v>6510201</v>
      </c>
      <c r="C512" s="88" t="s">
        <v>3148</v>
      </c>
      <c r="D512" s="97" t="s">
        <v>3149</v>
      </c>
      <c r="E512" s="145">
        <v>960</v>
      </c>
      <c r="F512" s="145">
        <v>1</v>
      </c>
      <c r="G512" s="140">
        <v>5000.0000000000045</v>
      </c>
      <c r="H512" s="140">
        <f t="shared" si="14"/>
        <v>5.2083333333333384</v>
      </c>
      <c r="I512" s="145">
        <v>1</v>
      </c>
      <c r="J512" s="140">
        <f t="shared" si="15"/>
        <v>5000.0000000000045</v>
      </c>
      <c r="K512" s="145"/>
    </row>
    <row r="513" spans="1:11" ht="19.5" customHeight="1">
      <c r="A513" s="486" t="s">
        <v>4318</v>
      </c>
      <c r="B513" s="87">
        <v>6511281</v>
      </c>
      <c r="C513" s="88" t="s">
        <v>3150</v>
      </c>
      <c r="D513" s="92" t="s">
        <v>3151</v>
      </c>
      <c r="E513" s="145">
        <v>50</v>
      </c>
      <c r="F513" s="145">
        <v>1</v>
      </c>
      <c r="G513" s="140">
        <v>959.99999999999943</v>
      </c>
      <c r="H513" s="140">
        <f t="shared" si="14"/>
        <v>19.199999999999989</v>
      </c>
      <c r="I513" s="145">
        <v>1</v>
      </c>
      <c r="J513" s="140">
        <f t="shared" si="15"/>
        <v>959.99999999999943</v>
      </c>
      <c r="K513" s="145"/>
    </row>
    <row r="514" spans="1:11" ht="19.5" customHeight="1">
      <c r="A514" s="487"/>
      <c r="B514" s="87">
        <v>6512200</v>
      </c>
      <c r="C514" s="88" t="s">
        <v>3152</v>
      </c>
      <c r="D514" s="92" t="s">
        <v>3153</v>
      </c>
      <c r="E514" s="145">
        <v>50</v>
      </c>
      <c r="F514" s="145">
        <v>1</v>
      </c>
      <c r="G514" s="140">
        <v>959.99999999999943</v>
      </c>
      <c r="H514" s="140">
        <f t="shared" si="14"/>
        <v>19.199999999999989</v>
      </c>
      <c r="I514" s="145">
        <v>1</v>
      </c>
      <c r="J514" s="140">
        <f t="shared" si="15"/>
        <v>959.99999999999943</v>
      </c>
      <c r="K514" s="145"/>
    </row>
    <row r="515" spans="1:11" ht="19.5" customHeight="1">
      <c r="A515" s="487"/>
      <c r="B515" s="87">
        <v>6513316</v>
      </c>
      <c r="C515" s="88" t="s">
        <v>3154</v>
      </c>
      <c r="D515" s="92" t="s">
        <v>3155</v>
      </c>
      <c r="E515" s="145">
        <v>40</v>
      </c>
      <c r="F515" s="145">
        <v>1</v>
      </c>
      <c r="G515" s="140">
        <v>1060.0000000000002</v>
      </c>
      <c r="H515" s="140">
        <f t="shared" si="14"/>
        <v>26.500000000000007</v>
      </c>
      <c r="I515" s="145">
        <v>1</v>
      </c>
      <c r="J515" s="140">
        <f t="shared" si="15"/>
        <v>1060.0000000000002</v>
      </c>
      <c r="K515" s="145"/>
    </row>
    <row r="516" spans="1:11" ht="19.5" customHeight="1">
      <c r="A516" s="488"/>
      <c r="B516" s="87">
        <v>6514249</v>
      </c>
      <c r="C516" s="88" t="s">
        <v>3156</v>
      </c>
      <c r="D516" s="92" t="s">
        <v>3157</v>
      </c>
      <c r="E516" s="145">
        <v>60</v>
      </c>
      <c r="F516" s="145">
        <v>1</v>
      </c>
      <c r="G516" s="140">
        <v>1319.9999999999995</v>
      </c>
      <c r="H516" s="140">
        <f t="shared" ref="H516:H579" si="16">G516/E516</f>
        <v>21.999999999999993</v>
      </c>
      <c r="I516" s="145">
        <v>1</v>
      </c>
      <c r="J516" s="140">
        <f t="shared" ref="J516:J579" si="17">F516*G516*I516</f>
        <v>1319.9999999999995</v>
      </c>
      <c r="K516" s="145"/>
    </row>
    <row r="517" spans="1:11" ht="19.5" customHeight="1">
      <c r="A517" s="486" t="s">
        <v>4319</v>
      </c>
      <c r="B517" s="87">
        <v>6515100</v>
      </c>
      <c r="C517" s="88" t="s">
        <v>3158</v>
      </c>
      <c r="D517" s="92" t="s">
        <v>3159</v>
      </c>
      <c r="E517" s="145">
        <v>80</v>
      </c>
      <c r="F517" s="145">
        <v>1</v>
      </c>
      <c r="G517" s="140">
        <v>2719.9999999999982</v>
      </c>
      <c r="H517" s="140">
        <f t="shared" si="16"/>
        <v>33.999999999999979</v>
      </c>
      <c r="I517" s="145">
        <v>1</v>
      </c>
      <c r="J517" s="140">
        <f t="shared" si="17"/>
        <v>2719.9999999999982</v>
      </c>
      <c r="K517" s="145"/>
    </row>
    <row r="518" spans="1:11" ht="19.5" customHeight="1">
      <c r="A518" s="487"/>
      <c r="B518" s="87">
        <v>6516281</v>
      </c>
      <c r="C518" s="88" t="s">
        <v>3160</v>
      </c>
      <c r="D518" s="92" t="s">
        <v>3161</v>
      </c>
      <c r="E518" s="145">
        <v>50</v>
      </c>
      <c r="F518" s="145">
        <v>1</v>
      </c>
      <c r="G518" s="140">
        <v>1699.9999999999993</v>
      </c>
      <c r="H518" s="140">
        <f t="shared" si="16"/>
        <v>33.999999999999986</v>
      </c>
      <c r="I518" s="145">
        <v>1</v>
      </c>
      <c r="J518" s="140">
        <f t="shared" si="17"/>
        <v>1699.9999999999993</v>
      </c>
      <c r="K518" s="145"/>
    </row>
    <row r="519" spans="1:11" ht="19.5" customHeight="1">
      <c r="A519" s="487"/>
      <c r="B519" s="87">
        <v>6517200</v>
      </c>
      <c r="C519" s="88" t="s">
        <v>3162</v>
      </c>
      <c r="D519" s="92" t="s">
        <v>3163</v>
      </c>
      <c r="E519" s="145">
        <v>50</v>
      </c>
      <c r="F519" s="145">
        <v>1</v>
      </c>
      <c r="G519" s="140">
        <v>1699.9999999999993</v>
      </c>
      <c r="H519" s="140">
        <f t="shared" si="16"/>
        <v>33.999999999999986</v>
      </c>
      <c r="I519" s="145">
        <v>1</v>
      </c>
      <c r="J519" s="140">
        <f t="shared" si="17"/>
        <v>1699.9999999999993</v>
      </c>
      <c r="K519" s="145"/>
    </row>
    <row r="520" spans="1:11" ht="19.5" customHeight="1">
      <c r="A520" s="488"/>
      <c r="B520" s="87">
        <v>6518381</v>
      </c>
      <c r="C520" s="88" t="s">
        <v>3164</v>
      </c>
      <c r="D520" s="92" t="s">
        <v>3165</v>
      </c>
      <c r="E520" s="145">
        <v>30</v>
      </c>
      <c r="F520" s="145">
        <v>1</v>
      </c>
      <c r="G520" s="140">
        <v>1200.0000000000007</v>
      </c>
      <c r="H520" s="140">
        <f t="shared" si="16"/>
        <v>40.000000000000021</v>
      </c>
      <c r="I520" s="145">
        <v>1</v>
      </c>
      <c r="J520" s="140">
        <f t="shared" si="17"/>
        <v>1200.0000000000007</v>
      </c>
      <c r="K520" s="145"/>
    </row>
    <row r="521" spans="1:11" ht="19.5" customHeight="1">
      <c r="A521" s="486" t="s">
        <v>4320</v>
      </c>
      <c r="B521" s="87">
        <v>6519100</v>
      </c>
      <c r="C521" s="88" t="s">
        <v>3166</v>
      </c>
      <c r="D521" s="92" t="s">
        <v>3167</v>
      </c>
      <c r="E521" s="145">
        <v>50</v>
      </c>
      <c r="F521" s="145">
        <v>1</v>
      </c>
      <c r="G521" s="140">
        <v>1699.9999999999993</v>
      </c>
      <c r="H521" s="140">
        <f t="shared" si="16"/>
        <v>33.999999999999986</v>
      </c>
      <c r="I521" s="145">
        <v>1</v>
      </c>
      <c r="J521" s="140">
        <f t="shared" si="17"/>
        <v>1699.9999999999993</v>
      </c>
      <c r="K521" s="145"/>
    </row>
    <row r="522" spans="1:11" ht="19.5" customHeight="1">
      <c r="A522" s="487"/>
      <c r="B522" s="87">
        <v>6520281</v>
      </c>
      <c r="C522" s="88" t="s">
        <v>3168</v>
      </c>
      <c r="D522" s="92" t="s">
        <v>3169</v>
      </c>
      <c r="E522" s="145">
        <v>50</v>
      </c>
      <c r="F522" s="145">
        <v>1</v>
      </c>
      <c r="G522" s="140">
        <v>1699.9999999999993</v>
      </c>
      <c r="H522" s="140">
        <f t="shared" si="16"/>
        <v>33.999999999999986</v>
      </c>
      <c r="I522" s="145">
        <v>1</v>
      </c>
      <c r="J522" s="140">
        <f t="shared" si="17"/>
        <v>1699.9999999999993</v>
      </c>
      <c r="K522" s="145"/>
    </row>
    <row r="523" spans="1:11" ht="19.5" customHeight="1">
      <c r="A523" s="488"/>
      <c r="B523" s="87">
        <v>6521200</v>
      </c>
      <c r="C523" s="88" t="s">
        <v>3170</v>
      </c>
      <c r="D523" s="92" t="s">
        <v>3171</v>
      </c>
      <c r="E523" s="145">
        <v>50</v>
      </c>
      <c r="F523" s="145">
        <v>1</v>
      </c>
      <c r="G523" s="140">
        <v>1699.9999999999993</v>
      </c>
      <c r="H523" s="140">
        <f t="shared" si="16"/>
        <v>33.999999999999986</v>
      </c>
      <c r="I523" s="145">
        <v>1</v>
      </c>
      <c r="J523" s="140">
        <f t="shared" si="17"/>
        <v>1699.9999999999993</v>
      </c>
      <c r="K523" s="145"/>
    </row>
    <row r="524" spans="1:11" ht="19.5" customHeight="1">
      <c r="A524" s="486" t="s">
        <v>4321</v>
      </c>
      <c r="B524" s="87">
        <v>6522281</v>
      </c>
      <c r="C524" s="88" t="s">
        <v>3172</v>
      </c>
      <c r="D524" s="90" t="s">
        <v>3173</v>
      </c>
      <c r="E524" s="145">
        <v>20</v>
      </c>
      <c r="F524" s="145">
        <v>1</v>
      </c>
      <c r="G524" s="140">
        <v>480.00000000000068</v>
      </c>
      <c r="H524" s="140">
        <f t="shared" si="16"/>
        <v>24.000000000000036</v>
      </c>
      <c r="I524" s="145">
        <v>1</v>
      </c>
      <c r="J524" s="140">
        <f t="shared" si="17"/>
        <v>480.00000000000068</v>
      </c>
      <c r="K524" s="145"/>
    </row>
    <row r="525" spans="1:11" ht="19.5" customHeight="1">
      <c r="A525" s="487"/>
      <c r="B525" s="87" t="s">
        <v>3174</v>
      </c>
      <c r="C525" s="88" t="s">
        <v>3175</v>
      </c>
      <c r="D525" s="90" t="s">
        <v>3176</v>
      </c>
      <c r="E525" s="145">
        <v>20</v>
      </c>
      <c r="F525" s="145">
        <v>1</v>
      </c>
      <c r="G525" s="140">
        <v>480.00000000000068</v>
      </c>
      <c r="H525" s="140">
        <f t="shared" si="16"/>
        <v>24.000000000000036</v>
      </c>
      <c r="I525" s="145">
        <v>1</v>
      </c>
      <c r="J525" s="140">
        <f t="shared" si="17"/>
        <v>480.00000000000068</v>
      </c>
      <c r="K525" s="145"/>
    </row>
    <row r="526" spans="1:11" ht="19.5" customHeight="1">
      <c r="A526" s="487"/>
      <c r="B526" s="87" t="s">
        <v>3177</v>
      </c>
      <c r="C526" s="88" t="s">
        <v>3178</v>
      </c>
      <c r="D526" s="90" t="s">
        <v>3179</v>
      </c>
      <c r="E526" s="145">
        <v>20</v>
      </c>
      <c r="F526" s="145">
        <v>1</v>
      </c>
      <c r="G526" s="140">
        <v>480.00000000000068</v>
      </c>
      <c r="H526" s="140">
        <f t="shared" si="16"/>
        <v>24.000000000000036</v>
      </c>
      <c r="I526" s="145">
        <v>1</v>
      </c>
      <c r="J526" s="140">
        <f t="shared" si="17"/>
        <v>480.00000000000068</v>
      </c>
      <c r="K526" s="145"/>
    </row>
    <row r="527" spans="1:11" ht="19.5" customHeight="1">
      <c r="A527" s="487"/>
      <c r="B527" s="87" t="s">
        <v>3180</v>
      </c>
      <c r="C527" s="88" t="s">
        <v>3181</v>
      </c>
      <c r="D527" s="90" t="s">
        <v>3182</v>
      </c>
      <c r="E527" s="145">
        <v>20</v>
      </c>
      <c r="F527" s="145">
        <v>1</v>
      </c>
      <c r="G527" s="140">
        <v>480.00000000000068</v>
      </c>
      <c r="H527" s="140">
        <f t="shared" si="16"/>
        <v>24.000000000000036</v>
      </c>
      <c r="I527" s="145">
        <v>1</v>
      </c>
      <c r="J527" s="140">
        <f t="shared" si="17"/>
        <v>480.00000000000068</v>
      </c>
      <c r="K527" s="145"/>
    </row>
    <row r="528" spans="1:11" ht="19.5" customHeight="1">
      <c r="A528" s="487"/>
      <c r="B528" s="87" t="s">
        <v>3183</v>
      </c>
      <c r="C528" s="88" t="s">
        <v>3184</v>
      </c>
      <c r="D528" s="90" t="s">
        <v>3185</v>
      </c>
      <c r="E528" s="145">
        <v>20</v>
      </c>
      <c r="F528" s="145">
        <v>1</v>
      </c>
      <c r="G528" s="140">
        <v>480.00000000000068</v>
      </c>
      <c r="H528" s="140">
        <f t="shared" si="16"/>
        <v>24.000000000000036</v>
      </c>
      <c r="I528" s="145">
        <v>1</v>
      </c>
      <c r="J528" s="140">
        <f t="shared" si="17"/>
        <v>480.00000000000068</v>
      </c>
      <c r="K528" s="145"/>
    </row>
    <row r="529" spans="1:11" ht="19.5" customHeight="1">
      <c r="A529" s="487"/>
      <c r="B529" s="87" t="s">
        <v>3186</v>
      </c>
      <c r="C529" s="88" t="s">
        <v>3187</v>
      </c>
      <c r="D529" s="90" t="s">
        <v>3188</v>
      </c>
      <c r="E529" s="145">
        <v>20</v>
      </c>
      <c r="F529" s="145">
        <v>1</v>
      </c>
      <c r="G529" s="140">
        <v>480.00000000000068</v>
      </c>
      <c r="H529" s="140">
        <f t="shared" si="16"/>
        <v>24.000000000000036</v>
      </c>
      <c r="I529" s="145">
        <v>1</v>
      </c>
      <c r="J529" s="140">
        <f t="shared" si="17"/>
        <v>480.00000000000068</v>
      </c>
      <c r="K529" s="145"/>
    </row>
    <row r="530" spans="1:11" ht="19.5" customHeight="1">
      <c r="A530" s="487"/>
      <c r="B530" s="87">
        <v>6528200</v>
      </c>
      <c r="C530" s="88" t="s">
        <v>3189</v>
      </c>
      <c r="D530" s="90" t="s">
        <v>3190</v>
      </c>
      <c r="E530" s="145">
        <v>20</v>
      </c>
      <c r="F530" s="145">
        <v>1</v>
      </c>
      <c r="G530" s="140">
        <v>559.99999999999977</v>
      </c>
      <c r="H530" s="140">
        <f t="shared" si="16"/>
        <v>27.999999999999989</v>
      </c>
      <c r="I530" s="145">
        <v>1</v>
      </c>
      <c r="J530" s="140">
        <f t="shared" si="17"/>
        <v>559.99999999999977</v>
      </c>
      <c r="K530" s="145"/>
    </row>
    <row r="531" spans="1:11" ht="19.5" customHeight="1">
      <c r="A531" s="488"/>
      <c r="B531" s="87">
        <v>6529201</v>
      </c>
      <c r="C531" s="88" t="s">
        <v>3191</v>
      </c>
      <c r="D531" s="90" t="s">
        <v>3192</v>
      </c>
      <c r="E531" s="145">
        <v>20</v>
      </c>
      <c r="F531" s="145">
        <v>1</v>
      </c>
      <c r="G531" s="140">
        <v>559.99999999999977</v>
      </c>
      <c r="H531" s="140">
        <f t="shared" si="16"/>
        <v>27.999999999999989</v>
      </c>
      <c r="I531" s="145">
        <v>1</v>
      </c>
      <c r="J531" s="140">
        <f t="shared" si="17"/>
        <v>559.99999999999977</v>
      </c>
      <c r="K531" s="145"/>
    </row>
    <row r="532" spans="1:11" ht="19.5" customHeight="1">
      <c r="A532" s="486" t="s">
        <v>4322</v>
      </c>
      <c r="B532" s="87">
        <v>6530281</v>
      </c>
      <c r="C532" s="88" t="s">
        <v>3193</v>
      </c>
      <c r="D532" s="90" t="s">
        <v>3194</v>
      </c>
      <c r="E532" s="145">
        <v>20</v>
      </c>
      <c r="F532" s="145">
        <v>1</v>
      </c>
      <c r="G532" s="140">
        <v>959.99999999999943</v>
      </c>
      <c r="H532" s="140">
        <f t="shared" si="16"/>
        <v>47.999999999999972</v>
      </c>
      <c r="I532" s="145">
        <v>1</v>
      </c>
      <c r="J532" s="140">
        <f t="shared" si="17"/>
        <v>959.99999999999943</v>
      </c>
      <c r="K532" s="145"/>
    </row>
    <row r="533" spans="1:11" ht="19.5" customHeight="1">
      <c r="A533" s="487"/>
      <c r="B533" s="87" t="s">
        <v>3195</v>
      </c>
      <c r="C533" s="88" t="s">
        <v>3196</v>
      </c>
      <c r="D533" s="90" t="s">
        <v>3197</v>
      </c>
      <c r="E533" s="145">
        <v>20</v>
      </c>
      <c r="F533" s="145">
        <v>1</v>
      </c>
      <c r="G533" s="140">
        <v>959.99999999999943</v>
      </c>
      <c r="H533" s="140">
        <f t="shared" si="16"/>
        <v>47.999999999999972</v>
      </c>
      <c r="I533" s="145">
        <v>1</v>
      </c>
      <c r="J533" s="140">
        <f t="shared" si="17"/>
        <v>959.99999999999943</v>
      </c>
      <c r="K533" s="145"/>
    </row>
    <row r="534" spans="1:11" ht="19.5" customHeight="1">
      <c r="A534" s="487"/>
      <c r="B534" s="87" t="s">
        <v>3198</v>
      </c>
      <c r="C534" s="88" t="s">
        <v>3199</v>
      </c>
      <c r="D534" s="90" t="s">
        <v>3200</v>
      </c>
      <c r="E534" s="145">
        <v>20</v>
      </c>
      <c r="F534" s="145">
        <v>1</v>
      </c>
      <c r="G534" s="140">
        <v>959.99999999999943</v>
      </c>
      <c r="H534" s="140">
        <f t="shared" si="16"/>
        <v>47.999999999999972</v>
      </c>
      <c r="I534" s="145">
        <v>1</v>
      </c>
      <c r="J534" s="140">
        <f t="shared" si="17"/>
        <v>959.99999999999943</v>
      </c>
      <c r="K534" s="145"/>
    </row>
    <row r="535" spans="1:11" ht="19.5" customHeight="1">
      <c r="A535" s="487"/>
      <c r="B535" s="87" t="s">
        <v>3201</v>
      </c>
      <c r="C535" s="88" t="s">
        <v>3202</v>
      </c>
      <c r="D535" s="90" t="s">
        <v>3203</v>
      </c>
      <c r="E535" s="145">
        <v>20</v>
      </c>
      <c r="F535" s="145">
        <v>1</v>
      </c>
      <c r="G535" s="140">
        <v>959.99999999999943</v>
      </c>
      <c r="H535" s="140">
        <f t="shared" si="16"/>
        <v>47.999999999999972</v>
      </c>
      <c r="I535" s="145">
        <v>1</v>
      </c>
      <c r="J535" s="140">
        <f t="shared" si="17"/>
        <v>959.99999999999943</v>
      </c>
      <c r="K535" s="145"/>
    </row>
    <row r="536" spans="1:11" ht="19.5" customHeight="1">
      <c r="A536" s="487"/>
      <c r="B536" s="87" t="s">
        <v>3204</v>
      </c>
      <c r="C536" s="88" t="s">
        <v>3205</v>
      </c>
      <c r="D536" s="90" t="s">
        <v>3206</v>
      </c>
      <c r="E536" s="145">
        <v>20</v>
      </c>
      <c r="F536" s="145">
        <v>1</v>
      </c>
      <c r="G536" s="140">
        <v>959.99999999999943</v>
      </c>
      <c r="H536" s="140">
        <f t="shared" si="16"/>
        <v>47.999999999999972</v>
      </c>
      <c r="I536" s="145">
        <v>1</v>
      </c>
      <c r="J536" s="140">
        <f t="shared" si="17"/>
        <v>959.99999999999943</v>
      </c>
      <c r="K536" s="145"/>
    </row>
    <row r="537" spans="1:11" ht="19.5" customHeight="1">
      <c r="A537" s="487"/>
      <c r="B537" s="87" t="s">
        <v>3207</v>
      </c>
      <c r="C537" s="88" t="s">
        <v>3208</v>
      </c>
      <c r="D537" s="90" t="s">
        <v>3209</v>
      </c>
      <c r="E537" s="145">
        <v>20</v>
      </c>
      <c r="F537" s="145">
        <v>1</v>
      </c>
      <c r="G537" s="140">
        <v>959.99999999999943</v>
      </c>
      <c r="H537" s="140">
        <f t="shared" si="16"/>
        <v>47.999999999999972</v>
      </c>
      <c r="I537" s="145">
        <v>1</v>
      </c>
      <c r="J537" s="140">
        <f t="shared" si="17"/>
        <v>959.99999999999943</v>
      </c>
      <c r="K537" s="145"/>
    </row>
    <row r="538" spans="1:11" ht="19.5" customHeight="1">
      <c r="A538" s="487"/>
      <c r="B538" s="87">
        <v>6536200</v>
      </c>
      <c r="C538" s="88" t="s">
        <v>3210</v>
      </c>
      <c r="D538" s="90" t="s">
        <v>3211</v>
      </c>
      <c r="E538" s="145">
        <v>20</v>
      </c>
      <c r="F538" s="145">
        <v>1</v>
      </c>
      <c r="G538" s="140">
        <v>959.99999999999943</v>
      </c>
      <c r="H538" s="140">
        <f t="shared" si="16"/>
        <v>47.999999999999972</v>
      </c>
      <c r="I538" s="145">
        <v>1</v>
      </c>
      <c r="J538" s="140">
        <f t="shared" si="17"/>
        <v>959.99999999999943</v>
      </c>
      <c r="K538" s="145"/>
    </row>
    <row r="539" spans="1:11" ht="19.5" customHeight="1">
      <c r="A539" s="487"/>
      <c r="B539" s="87" t="s">
        <v>3212</v>
      </c>
      <c r="C539" s="88" t="s">
        <v>3213</v>
      </c>
      <c r="D539" s="90" t="s">
        <v>3214</v>
      </c>
      <c r="E539" s="145">
        <v>20</v>
      </c>
      <c r="F539" s="145">
        <v>1</v>
      </c>
      <c r="G539" s="140">
        <v>959.99999999999943</v>
      </c>
      <c r="H539" s="140">
        <f t="shared" si="16"/>
        <v>47.999999999999972</v>
      </c>
      <c r="I539" s="145">
        <v>1</v>
      </c>
      <c r="J539" s="140">
        <f t="shared" si="17"/>
        <v>959.99999999999943</v>
      </c>
      <c r="K539" s="145"/>
    </row>
    <row r="540" spans="1:11" ht="19.5" customHeight="1">
      <c r="A540" s="487"/>
      <c r="B540" s="87" t="s">
        <v>3215</v>
      </c>
      <c r="C540" s="88" t="s">
        <v>3216</v>
      </c>
      <c r="D540" s="90" t="s">
        <v>3217</v>
      </c>
      <c r="E540" s="145">
        <v>20</v>
      </c>
      <c r="F540" s="145">
        <v>1</v>
      </c>
      <c r="G540" s="140">
        <v>959.99999999999943</v>
      </c>
      <c r="H540" s="140">
        <f t="shared" si="16"/>
        <v>47.999999999999972</v>
      </c>
      <c r="I540" s="145">
        <v>1</v>
      </c>
      <c r="J540" s="140">
        <f t="shared" si="17"/>
        <v>959.99999999999943</v>
      </c>
      <c r="K540" s="145"/>
    </row>
    <row r="541" spans="1:11" ht="19.5" customHeight="1">
      <c r="A541" s="487"/>
      <c r="B541" s="87" t="s">
        <v>3218</v>
      </c>
      <c r="C541" s="88" t="s">
        <v>3219</v>
      </c>
      <c r="D541" s="90" t="s">
        <v>3220</v>
      </c>
      <c r="E541" s="145">
        <v>20</v>
      </c>
      <c r="F541" s="145">
        <v>1</v>
      </c>
      <c r="G541" s="140">
        <v>959.99999999999943</v>
      </c>
      <c r="H541" s="140">
        <f t="shared" si="16"/>
        <v>47.999999999999972</v>
      </c>
      <c r="I541" s="145">
        <v>1</v>
      </c>
      <c r="J541" s="140">
        <f t="shared" si="17"/>
        <v>959.99999999999943</v>
      </c>
      <c r="K541" s="145"/>
    </row>
    <row r="542" spans="1:11" ht="19.5" customHeight="1">
      <c r="A542" s="487"/>
      <c r="B542" s="87" t="s">
        <v>3221</v>
      </c>
      <c r="C542" s="88" t="s">
        <v>3222</v>
      </c>
      <c r="D542" s="90" t="s">
        <v>3223</v>
      </c>
      <c r="E542" s="145">
        <v>20</v>
      </c>
      <c r="F542" s="145">
        <v>1</v>
      </c>
      <c r="G542" s="140">
        <v>959.99999999999943</v>
      </c>
      <c r="H542" s="140">
        <f t="shared" si="16"/>
        <v>47.999999999999972</v>
      </c>
      <c r="I542" s="145">
        <v>1</v>
      </c>
      <c r="J542" s="140">
        <f t="shared" si="17"/>
        <v>959.99999999999943</v>
      </c>
      <c r="K542" s="145"/>
    </row>
    <row r="543" spans="1:11" ht="19.5" customHeight="1">
      <c r="A543" s="487"/>
      <c r="B543" s="87" t="s">
        <v>3224</v>
      </c>
      <c r="C543" s="88" t="s">
        <v>3225</v>
      </c>
      <c r="D543" s="90" t="s">
        <v>3226</v>
      </c>
      <c r="E543" s="145">
        <v>20</v>
      </c>
      <c r="F543" s="145">
        <v>1</v>
      </c>
      <c r="G543" s="140">
        <v>959.99999999999943</v>
      </c>
      <c r="H543" s="140">
        <f t="shared" si="16"/>
        <v>47.999999999999972</v>
      </c>
      <c r="I543" s="145">
        <v>1</v>
      </c>
      <c r="J543" s="140">
        <f t="shared" si="17"/>
        <v>959.99999999999943</v>
      </c>
      <c r="K543" s="145"/>
    </row>
    <row r="544" spans="1:11" ht="19.5" customHeight="1">
      <c r="A544" s="487"/>
      <c r="B544" s="87">
        <v>6542225</v>
      </c>
      <c r="C544" s="88" t="s">
        <v>3227</v>
      </c>
      <c r="D544" s="90" t="s">
        <v>3228</v>
      </c>
      <c r="E544" s="145">
        <v>30</v>
      </c>
      <c r="F544" s="145">
        <v>1</v>
      </c>
      <c r="G544" s="140">
        <v>720</v>
      </c>
      <c r="H544" s="140">
        <f t="shared" si="16"/>
        <v>24</v>
      </c>
      <c r="I544" s="145">
        <v>1</v>
      </c>
      <c r="J544" s="140">
        <f t="shared" si="17"/>
        <v>720</v>
      </c>
      <c r="K544" s="145"/>
    </row>
    <row r="545" spans="1:11" ht="19.5" customHeight="1">
      <c r="A545" s="488"/>
      <c r="B545" s="87">
        <v>6543381</v>
      </c>
      <c r="C545" s="88" t="s">
        <v>3229</v>
      </c>
      <c r="D545" s="90" t="s">
        <v>3230</v>
      </c>
      <c r="E545" s="145">
        <v>20</v>
      </c>
      <c r="F545" s="145">
        <v>1</v>
      </c>
      <c r="G545" s="140">
        <v>1200.0000000000007</v>
      </c>
      <c r="H545" s="140">
        <f t="shared" si="16"/>
        <v>60.000000000000036</v>
      </c>
      <c r="I545" s="145">
        <v>1</v>
      </c>
      <c r="J545" s="140">
        <f t="shared" si="17"/>
        <v>1200.0000000000007</v>
      </c>
      <c r="K545" s="145"/>
    </row>
    <row r="546" spans="1:11" ht="19.5" customHeight="1">
      <c r="A546" s="486" t="s">
        <v>4323</v>
      </c>
      <c r="B546" s="87">
        <v>6544100</v>
      </c>
      <c r="C546" s="88" t="s">
        <v>3231</v>
      </c>
      <c r="D546" s="90" t="s">
        <v>3232</v>
      </c>
      <c r="E546" s="145">
        <v>20</v>
      </c>
      <c r="F546" s="145">
        <v>1</v>
      </c>
      <c r="G546" s="140">
        <v>959.99999999999943</v>
      </c>
      <c r="H546" s="140">
        <f t="shared" si="16"/>
        <v>47.999999999999972</v>
      </c>
      <c r="I546" s="145">
        <v>1</v>
      </c>
      <c r="J546" s="140">
        <f t="shared" si="17"/>
        <v>959.99999999999943</v>
      </c>
      <c r="K546" s="145"/>
    </row>
    <row r="547" spans="1:11" ht="19.5" customHeight="1">
      <c r="A547" s="487"/>
      <c r="B547" s="87">
        <v>6545150</v>
      </c>
      <c r="C547" s="88" t="s">
        <v>3233</v>
      </c>
      <c r="D547" s="90" t="s">
        <v>3234</v>
      </c>
      <c r="E547" s="145">
        <v>20</v>
      </c>
      <c r="F547" s="145">
        <v>1</v>
      </c>
      <c r="G547" s="140">
        <v>959.99999999999943</v>
      </c>
      <c r="H547" s="140">
        <f t="shared" si="16"/>
        <v>47.999999999999972</v>
      </c>
      <c r="I547" s="145">
        <v>1</v>
      </c>
      <c r="J547" s="140">
        <f t="shared" si="17"/>
        <v>959.99999999999943</v>
      </c>
      <c r="K547" s="145"/>
    </row>
    <row r="548" spans="1:11" ht="19.5" customHeight="1">
      <c r="A548" s="487"/>
      <c r="B548" s="87">
        <v>6546200</v>
      </c>
      <c r="C548" s="88" t="s">
        <v>3235</v>
      </c>
      <c r="D548" s="90" t="s">
        <v>3236</v>
      </c>
      <c r="E548" s="145">
        <v>20</v>
      </c>
      <c r="F548" s="145">
        <v>1</v>
      </c>
      <c r="G548" s="140">
        <v>959.99999999999943</v>
      </c>
      <c r="H548" s="140">
        <f t="shared" si="16"/>
        <v>47.999999999999972</v>
      </c>
      <c r="I548" s="145">
        <v>1</v>
      </c>
      <c r="J548" s="140">
        <f t="shared" si="17"/>
        <v>959.99999999999943</v>
      </c>
      <c r="K548" s="145"/>
    </row>
    <row r="549" spans="1:11" ht="19.5" customHeight="1">
      <c r="A549" s="488"/>
      <c r="B549" s="87">
        <v>6547500</v>
      </c>
      <c r="C549" s="88" t="s">
        <v>3237</v>
      </c>
      <c r="D549" s="90" t="s">
        <v>3238</v>
      </c>
      <c r="E549" s="145">
        <v>20</v>
      </c>
      <c r="F549" s="145">
        <v>1</v>
      </c>
      <c r="G549" s="140">
        <v>1319.9999999999995</v>
      </c>
      <c r="H549" s="140">
        <f t="shared" si="16"/>
        <v>65.999999999999972</v>
      </c>
      <c r="I549" s="145">
        <v>1</v>
      </c>
      <c r="J549" s="140">
        <f t="shared" si="17"/>
        <v>1319.9999999999995</v>
      </c>
      <c r="K549" s="145"/>
    </row>
    <row r="550" spans="1:11" ht="19.5" customHeight="1">
      <c r="A550" s="486" t="s">
        <v>4324</v>
      </c>
      <c r="B550" s="87">
        <v>654850</v>
      </c>
      <c r="C550" s="88" t="s">
        <v>3239</v>
      </c>
      <c r="D550" s="90" t="s">
        <v>3240</v>
      </c>
      <c r="E550" s="145">
        <v>20</v>
      </c>
      <c r="F550" s="145">
        <v>1</v>
      </c>
      <c r="G550" s="140">
        <v>1319.9999999999995</v>
      </c>
      <c r="H550" s="140">
        <f t="shared" si="16"/>
        <v>65.999999999999972</v>
      </c>
      <c r="I550" s="145">
        <v>1</v>
      </c>
      <c r="J550" s="140">
        <f t="shared" si="17"/>
        <v>1319.9999999999995</v>
      </c>
      <c r="K550" s="145"/>
    </row>
    <row r="551" spans="1:11" ht="19.5" customHeight="1">
      <c r="A551" s="487"/>
      <c r="B551" s="87">
        <v>654970</v>
      </c>
      <c r="C551" s="88" t="s">
        <v>3241</v>
      </c>
      <c r="D551" s="90" t="s">
        <v>3242</v>
      </c>
      <c r="E551" s="145">
        <v>20</v>
      </c>
      <c r="F551" s="145">
        <v>1</v>
      </c>
      <c r="G551" s="140">
        <v>1319.9999999999995</v>
      </c>
      <c r="H551" s="140">
        <f t="shared" si="16"/>
        <v>65.999999999999972</v>
      </c>
      <c r="I551" s="145">
        <v>1</v>
      </c>
      <c r="J551" s="140">
        <f t="shared" si="17"/>
        <v>1319.9999999999995</v>
      </c>
      <c r="K551" s="145"/>
    </row>
    <row r="552" spans="1:11" ht="19.5" customHeight="1">
      <c r="A552" s="487"/>
      <c r="B552" s="87">
        <v>6550100</v>
      </c>
      <c r="C552" s="88" t="s">
        <v>3243</v>
      </c>
      <c r="D552" s="90" t="s">
        <v>3244</v>
      </c>
      <c r="E552" s="145">
        <v>20</v>
      </c>
      <c r="F552" s="145">
        <v>1</v>
      </c>
      <c r="G552" s="140">
        <v>1319.9999999999995</v>
      </c>
      <c r="H552" s="140">
        <f t="shared" si="16"/>
        <v>65.999999999999972</v>
      </c>
      <c r="I552" s="145">
        <v>1</v>
      </c>
      <c r="J552" s="140">
        <f t="shared" si="17"/>
        <v>1319.9999999999995</v>
      </c>
      <c r="K552" s="145"/>
    </row>
    <row r="553" spans="1:11" ht="19.5" customHeight="1">
      <c r="A553" s="488"/>
      <c r="B553" s="87">
        <v>6551200</v>
      </c>
      <c r="C553" s="88" t="s">
        <v>3245</v>
      </c>
      <c r="D553" s="90" t="s">
        <v>3246</v>
      </c>
      <c r="E553" s="145">
        <v>20</v>
      </c>
      <c r="F553" s="145">
        <v>1</v>
      </c>
      <c r="G553" s="140">
        <v>1319.9999999999995</v>
      </c>
      <c r="H553" s="140">
        <f t="shared" si="16"/>
        <v>65.999999999999972</v>
      </c>
      <c r="I553" s="145">
        <v>1</v>
      </c>
      <c r="J553" s="140">
        <f t="shared" si="17"/>
        <v>1319.9999999999995</v>
      </c>
      <c r="K553" s="145"/>
    </row>
    <row r="554" spans="1:11" ht="19.5" customHeight="1">
      <c r="A554" s="154" t="s">
        <v>4325</v>
      </c>
      <c r="B554" s="87">
        <v>6552112</v>
      </c>
      <c r="C554" s="88" t="s">
        <v>3247</v>
      </c>
      <c r="D554" s="92" t="s">
        <v>3248</v>
      </c>
      <c r="E554" s="145">
        <v>1</v>
      </c>
      <c r="F554" s="145">
        <v>1</v>
      </c>
      <c r="G554" s="140">
        <v>1600.0000000000002</v>
      </c>
      <c r="H554" s="140">
        <f t="shared" si="16"/>
        <v>1600.0000000000002</v>
      </c>
      <c r="I554" s="145">
        <v>1</v>
      </c>
      <c r="J554" s="140">
        <f t="shared" si="17"/>
        <v>1600.0000000000002</v>
      </c>
      <c r="K554" s="145"/>
    </row>
    <row r="555" spans="1:11" ht="19.5" customHeight="1">
      <c r="A555" s="486" t="s">
        <v>4326</v>
      </c>
      <c r="B555" s="87">
        <v>6553212</v>
      </c>
      <c r="C555" s="88" t="s">
        <v>3249</v>
      </c>
      <c r="D555" s="98" t="s">
        <v>3250</v>
      </c>
      <c r="E555" s="145">
        <v>1</v>
      </c>
      <c r="F555" s="145">
        <v>1</v>
      </c>
      <c r="G555" s="140">
        <v>700.00000000000023</v>
      </c>
      <c r="H555" s="140">
        <f t="shared" si="16"/>
        <v>700.00000000000023</v>
      </c>
      <c r="I555" s="145">
        <v>1</v>
      </c>
      <c r="J555" s="140">
        <f t="shared" si="17"/>
        <v>700.00000000000023</v>
      </c>
      <c r="K555" s="145"/>
    </row>
    <row r="556" spans="1:11" ht="19.5" customHeight="1">
      <c r="A556" s="487"/>
      <c r="B556" s="87">
        <v>6554215</v>
      </c>
      <c r="C556" s="88" t="s">
        <v>3251</v>
      </c>
      <c r="D556" s="98" t="s">
        <v>3252</v>
      </c>
      <c r="E556" s="145">
        <v>1</v>
      </c>
      <c r="F556" s="145">
        <v>1</v>
      </c>
      <c r="G556" s="140">
        <v>752.00000000000045</v>
      </c>
      <c r="H556" s="140">
        <f t="shared" si="16"/>
        <v>752.00000000000045</v>
      </c>
      <c r="I556" s="145">
        <v>1</v>
      </c>
      <c r="J556" s="140">
        <f t="shared" si="17"/>
        <v>752.00000000000045</v>
      </c>
      <c r="K556" s="145"/>
    </row>
    <row r="557" spans="1:11" ht="19.5" customHeight="1">
      <c r="A557" s="487"/>
      <c r="B557" s="87">
        <v>6555216</v>
      </c>
      <c r="C557" s="88" t="s">
        <v>3253</v>
      </c>
      <c r="D557" s="98" t="s">
        <v>3254</v>
      </c>
      <c r="E557" s="145">
        <v>1</v>
      </c>
      <c r="F557" s="145">
        <v>1</v>
      </c>
      <c r="G557" s="140">
        <v>799.9999999999992</v>
      </c>
      <c r="H557" s="140">
        <f t="shared" si="16"/>
        <v>799.9999999999992</v>
      </c>
      <c r="I557" s="145">
        <v>1</v>
      </c>
      <c r="J557" s="140">
        <f t="shared" si="17"/>
        <v>799.9999999999992</v>
      </c>
      <c r="K557" s="145"/>
    </row>
    <row r="558" spans="1:11" ht="19.5" customHeight="1">
      <c r="A558" s="487"/>
      <c r="B558" s="87">
        <v>6556220</v>
      </c>
      <c r="C558" s="88" t="s">
        <v>3255</v>
      </c>
      <c r="D558" s="98" t="s">
        <v>3256</v>
      </c>
      <c r="E558" s="145">
        <v>1</v>
      </c>
      <c r="F558" s="145">
        <v>1</v>
      </c>
      <c r="G558" s="140">
        <v>840.00000000000068</v>
      </c>
      <c r="H558" s="140">
        <f t="shared" si="16"/>
        <v>840.00000000000068</v>
      </c>
      <c r="I558" s="145">
        <v>1</v>
      </c>
      <c r="J558" s="140">
        <f t="shared" si="17"/>
        <v>840.00000000000068</v>
      </c>
      <c r="K558" s="145"/>
    </row>
    <row r="559" spans="1:11" ht="19.5" customHeight="1">
      <c r="A559" s="487"/>
      <c r="B559" s="87">
        <v>6557224</v>
      </c>
      <c r="C559" s="88" t="s">
        <v>3257</v>
      </c>
      <c r="D559" s="98" t="s">
        <v>3258</v>
      </c>
      <c r="E559" s="145">
        <v>1</v>
      </c>
      <c r="F559" s="145">
        <v>1</v>
      </c>
      <c r="G559" s="140">
        <v>1000.0000000000008</v>
      </c>
      <c r="H559" s="140">
        <f t="shared" si="16"/>
        <v>1000.0000000000008</v>
      </c>
      <c r="I559" s="145">
        <v>1</v>
      </c>
      <c r="J559" s="140">
        <f t="shared" si="17"/>
        <v>1000.0000000000008</v>
      </c>
      <c r="K559" s="145"/>
    </row>
    <row r="560" spans="1:11" ht="19.5" customHeight="1">
      <c r="A560" s="488"/>
      <c r="B560" s="87">
        <v>6558225</v>
      </c>
      <c r="C560" s="88" t="s">
        <v>3259</v>
      </c>
      <c r="D560" s="99" t="s">
        <v>3260</v>
      </c>
      <c r="E560" s="145">
        <v>1</v>
      </c>
      <c r="F560" s="145">
        <v>1</v>
      </c>
      <c r="G560" s="140">
        <v>1020.0000000000006</v>
      </c>
      <c r="H560" s="140">
        <f t="shared" si="16"/>
        <v>1020.0000000000006</v>
      </c>
      <c r="I560" s="145">
        <v>1</v>
      </c>
      <c r="J560" s="140">
        <f t="shared" si="17"/>
        <v>1020.0000000000006</v>
      </c>
      <c r="K560" s="145"/>
    </row>
    <row r="561" spans="1:11" ht="19.5" customHeight="1">
      <c r="A561" s="486" t="s">
        <v>4327</v>
      </c>
      <c r="B561" s="87">
        <v>6559212</v>
      </c>
      <c r="C561" s="88" t="s">
        <v>3261</v>
      </c>
      <c r="D561" s="98" t="s">
        <v>3262</v>
      </c>
      <c r="E561" s="145">
        <v>1</v>
      </c>
      <c r="F561" s="145">
        <v>1</v>
      </c>
      <c r="G561" s="140">
        <v>799.9999999999992</v>
      </c>
      <c r="H561" s="140">
        <f t="shared" si="16"/>
        <v>799.9999999999992</v>
      </c>
      <c r="I561" s="145">
        <v>1</v>
      </c>
      <c r="J561" s="140">
        <f t="shared" si="17"/>
        <v>799.9999999999992</v>
      </c>
      <c r="K561" s="145"/>
    </row>
    <row r="562" spans="1:11" ht="19.5" customHeight="1">
      <c r="A562" s="487"/>
      <c r="B562" s="87">
        <v>6560215</v>
      </c>
      <c r="C562" s="88" t="s">
        <v>3263</v>
      </c>
      <c r="D562" s="98" t="s">
        <v>3264</v>
      </c>
      <c r="E562" s="145">
        <v>1</v>
      </c>
      <c r="F562" s="145">
        <v>1</v>
      </c>
      <c r="G562" s="140">
        <v>840.00000000000068</v>
      </c>
      <c r="H562" s="140">
        <f t="shared" si="16"/>
        <v>840.00000000000068</v>
      </c>
      <c r="I562" s="145">
        <v>1</v>
      </c>
      <c r="J562" s="140">
        <f t="shared" si="17"/>
        <v>840.00000000000068</v>
      </c>
      <c r="K562" s="145"/>
    </row>
    <row r="563" spans="1:11" ht="19.5" customHeight="1">
      <c r="A563" s="487"/>
      <c r="B563" s="87">
        <v>6561216</v>
      </c>
      <c r="C563" s="88" t="s">
        <v>3265</v>
      </c>
      <c r="D563" s="98" t="s">
        <v>3266</v>
      </c>
      <c r="E563" s="145">
        <v>1</v>
      </c>
      <c r="F563" s="145">
        <v>1</v>
      </c>
      <c r="G563" s="140">
        <v>900</v>
      </c>
      <c r="H563" s="140">
        <f t="shared" si="16"/>
        <v>900</v>
      </c>
      <c r="I563" s="145">
        <v>1</v>
      </c>
      <c r="J563" s="140">
        <f t="shared" si="17"/>
        <v>900</v>
      </c>
      <c r="K563" s="145"/>
    </row>
    <row r="564" spans="1:11" ht="19.5" customHeight="1">
      <c r="A564" s="487"/>
      <c r="B564" s="87">
        <v>6562220</v>
      </c>
      <c r="C564" s="88" t="s">
        <v>3265</v>
      </c>
      <c r="D564" s="98" t="s">
        <v>3267</v>
      </c>
      <c r="E564" s="145">
        <v>1</v>
      </c>
      <c r="F564" s="145">
        <v>1</v>
      </c>
      <c r="G564" s="140">
        <v>979.9999999999992</v>
      </c>
      <c r="H564" s="140">
        <f t="shared" si="16"/>
        <v>979.9999999999992</v>
      </c>
      <c r="I564" s="145">
        <v>1</v>
      </c>
      <c r="J564" s="140">
        <f t="shared" si="17"/>
        <v>979.9999999999992</v>
      </c>
      <c r="K564" s="145"/>
    </row>
    <row r="565" spans="1:11" ht="19.5" customHeight="1">
      <c r="A565" s="487"/>
      <c r="B565" s="87">
        <v>6563224</v>
      </c>
      <c r="C565" s="88" t="s">
        <v>3268</v>
      </c>
      <c r="D565" s="98" t="s">
        <v>3269</v>
      </c>
      <c r="E565" s="145">
        <v>1</v>
      </c>
      <c r="F565" s="145">
        <v>1</v>
      </c>
      <c r="G565" s="140">
        <v>1119.9999999999995</v>
      </c>
      <c r="H565" s="140">
        <f t="shared" si="16"/>
        <v>1119.9999999999995</v>
      </c>
      <c r="I565" s="145">
        <v>1</v>
      </c>
      <c r="J565" s="140">
        <f t="shared" si="17"/>
        <v>1119.9999999999995</v>
      </c>
      <c r="K565" s="145"/>
    </row>
    <row r="566" spans="1:11" ht="19.5" customHeight="1">
      <c r="A566" s="488"/>
      <c r="B566" s="87">
        <v>6564225</v>
      </c>
      <c r="C566" s="88" t="s">
        <v>3270</v>
      </c>
      <c r="D566" s="98" t="s">
        <v>3271</v>
      </c>
      <c r="E566" s="145">
        <v>1</v>
      </c>
      <c r="F566" s="145">
        <v>1</v>
      </c>
      <c r="G566" s="140">
        <v>1119.9999999999995</v>
      </c>
      <c r="H566" s="140">
        <f t="shared" si="16"/>
        <v>1119.9999999999995</v>
      </c>
      <c r="I566" s="145">
        <v>1</v>
      </c>
      <c r="J566" s="140">
        <f t="shared" si="17"/>
        <v>1119.9999999999995</v>
      </c>
      <c r="K566" s="145"/>
    </row>
    <row r="567" spans="1:11" ht="19.5" customHeight="1">
      <c r="A567" s="486" t="s">
        <v>4328</v>
      </c>
      <c r="B567" s="87">
        <v>6565212</v>
      </c>
      <c r="C567" s="88" t="s">
        <v>3272</v>
      </c>
      <c r="D567" s="98" t="s">
        <v>3273</v>
      </c>
      <c r="E567" s="145">
        <v>1</v>
      </c>
      <c r="F567" s="145">
        <v>1</v>
      </c>
      <c r="G567" s="140">
        <v>919.99999999999977</v>
      </c>
      <c r="H567" s="140">
        <f t="shared" si="16"/>
        <v>919.99999999999977</v>
      </c>
      <c r="I567" s="145">
        <v>1</v>
      </c>
      <c r="J567" s="140">
        <f t="shared" si="17"/>
        <v>919.99999999999977</v>
      </c>
      <c r="K567" s="145"/>
    </row>
    <row r="568" spans="1:11" ht="19.5" customHeight="1">
      <c r="A568" s="487"/>
      <c r="B568" s="87">
        <v>6566216</v>
      </c>
      <c r="C568" s="88" t="s">
        <v>3274</v>
      </c>
      <c r="D568" s="98" t="s">
        <v>3275</v>
      </c>
      <c r="E568" s="145">
        <v>1</v>
      </c>
      <c r="F568" s="145">
        <v>1</v>
      </c>
      <c r="G568" s="140">
        <v>1139.9999999999995</v>
      </c>
      <c r="H568" s="140">
        <f t="shared" si="16"/>
        <v>1139.9999999999995</v>
      </c>
      <c r="I568" s="145">
        <v>1</v>
      </c>
      <c r="J568" s="140">
        <f t="shared" si="17"/>
        <v>1139.9999999999995</v>
      </c>
      <c r="K568" s="145"/>
    </row>
    <row r="569" spans="1:11" ht="19.5" customHeight="1">
      <c r="A569" s="487"/>
      <c r="B569" s="87">
        <v>6567220</v>
      </c>
      <c r="C569" s="88" t="s">
        <v>3276</v>
      </c>
      <c r="D569" s="98" t="s">
        <v>3277</v>
      </c>
      <c r="E569" s="145">
        <v>1</v>
      </c>
      <c r="F569" s="145">
        <v>1</v>
      </c>
      <c r="G569" s="140">
        <v>1279.9999999999998</v>
      </c>
      <c r="H569" s="140">
        <f t="shared" si="16"/>
        <v>1279.9999999999998</v>
      </c>
      <c r="I569" s="145">
        <v>1</v>
      </c>
      <c r="J569" s="140">
        <f t="shared" si="17"/>
        <v>1279.9999999999998</v>
      </c>
      <c r="K569" s="145"/>
    </row>
    <row r="570" spans="1:11" ht="19.5" customHeight="1">
      <c r="A570" s="487"/>
      <c r="B570" s="87">
        <v>6568224</v>
      </c>
      <c r="C570" s="88" t="s">
        <v>3278</v>
      </c>
      <c r="D570" s="98" t="s">
        <v>3279</v>
      </c>
      <c r="E570" s="145">
        <v>1</v>
      </c>
      <c r="F570" s="145">
        <v>1</v>
      </c>
      <c r="G570" s="140">
        <v>1540.0000000000009</v>
      </c>
      <c r="H570" s="140">
        <f t="shared" si="16"/>
        <v>1540.0000000000009</v>
      </c>
      <c r="I570" s="145">
        <v>1</v>
      </c>
      <c r="J570" s="140">
        <f t="shared" si="17"/>
        <v>1540.0000000000009</v>
      </c>
      <c r="K570" s="145"/>
    </row>
    <row r="571" spans="1:11" ht="19.5" customHeight="1">
      <c r="A571" s="488"/>
      <c r="B571" s="87">
        <v>6569225</v>
      </c>
      <c r="C571" s="88" t="s">
        <v>3280</v>
      </c>
      <c r="D571" s="98" t="s">
        <v>3281</v>
      </c>
      <c r="E571" s="145">
        <v>1</v>
      </c>
      <c r="F571" s="145">
        <v>1</v>
      </c>
      <c r="G571" s="140">
        <v>1540.0000000000009</v>
      </c>
      <c r="H571" s="140">
        <f t="shared" si="16"/>
        <v>1540.0000000000009</v>
      </c>
      <c r="I571" s="145">
        <v>1</v>
      </c>
      <c r="J571" s="140">
        <f t="shared" si="17"/>
        <v>1540.0000000000009</v>
      </c>
      <c r="K571" s="145"/>
    </row>
    <row r="572" spans="1:11" ht="19.5" customHeight="1">
      <c r="A572" s="486" t="s">
        <v>4329</v>
      </c>
      <c r="B572" s="87">
        <v>6570210</v>
      </c>
      <c r="C572" s="88" t="s">
        <v>3282</v>
      </c>
      <c r="D572" s="98" t="s">
        <v>3283</v>
      </c>
      <c r="E572" s="145">
        <v>1</v>
      </c>
      <c r="F572" s="145">
        <v>1</v>
      </c>
      <c r="G572" s="140">
        <v>640.0000000000008</v>
      </c>
      <c r="H572" s="140">
        <f t="shared" si="16"/>
        <v>640.0000000000008</v>
      </c>
      <c r="I572" s="145">
        <v>1</v>
      </c>
      <c r="J572" s="140">
        <f t="shared" si="17"/>
        <v>640.0000000000008</v>
      </c>
      <c r="K572" s="145"/>
    </row>
    <row r="573" spans="1:11" ht="19.5" customHeight="1">
      <c r="A573" s="487"/>
      <c r="B573" s="87">
        <v>6571211</v>
      </c>
      <c r="C573" s="88" t="s">
        <v>3284</v>
      </c>
      <c r="D573" s="98" t="s">
        <v>3285</v>
      </c>
      <c r="E573" s="145">
        <v>1</v>
      </c>
      <c r="F573" s="145">
        <v>1</v>
      </c>
      <c r="G573" s="140">
        <v>680.00000000000045</v>
      </c>
      <c r="H573" s="140">
        <f t="shared" si="16"/>
        <v>680.00000000000045</v>
      </c>
      <c r="I573" s="145">
        <v>1</v>
      </c>
      <c r="J573" s="140">
        <f t="shared" si="17"/>
        <v>680.00000000000045</v>
      </c>
      <c r="K573" s="145"/>
    </row>
    <row r="574" spans="1:11" ht="19.5" customHeight="1">
      <c r="A574" s="487"/>
      <c r="B574" s="87">
        <v>6572212</v>
      </c>
      <c r="C574" s="88" t="s">
        <v>3286</v>
      </c>
      <c r="D574" s="98" t="s">
        <v>3287</v>
      </c>
      <c r="E574" s="145">
        <v>1</v>
      </c>
      <c r="F574" s="145">
        <v>1</v>
      </c>
      <c r="G574" s="140">
        <v>720</v>
      </c>
      <c r="H574" s="140">
        <f t="shared" si="16"/>
        <v>720</v>
      </c>
      <c r="I574" s="145">
        <v>1</v>
      </c>
      <c r="J574" s="140">
        <f t="shared" si="17"/>
        <v>720</v>
      </c>
      <c r="K574" s="145"/>
    </row>
    <row r="575" spans="1:11" ht="19.5" customHeight="1">
      <c r="A575" s="487"/>
      <c r="B575" s="87">
        <v>6573213</v>
      </c>
      <c r="C575" s="88" t="s">
        <v>3288</v>
      </c>
      <c r="D575" s="98" t="s">
        <v>3289</v>
      </c>
      <c r="E575" s="145">
        <v>1</v>
      </c>
      <c r="F575" s="145">
        <v>1</v>
      </c>
      <c r="G575" s="140">
        <v>779.99999999999932</v>
      </c>
      <c r="H575" s="140">
        <f t="shared" si="16"/>
        <v>779.99999999999932</v>
      </c>
      <c r="I575" s="145">
        <v>1</v>
      </c>
      <c r="J575" s="140">
        <f t="shared" si="17"/>
        <v>779.99999999999932</v>
      </c>
      <c r="K575" s="145"/>
    </row>
    <row r="576" spans="1:11" ht="19.5" customHeight="1">
      <c r="A576" s="487"/>
      <c r="B576" s="87">
        <v>6574214</v>
      </c>
      <c r="C576" s="88" t="s">
        <v>3290</v>
      </c>
      <c r="D576" s="98" t="s">
        <v>3291</v>
      </c>
      <c r="E576" s="145">
        <v>1</v>
      </c>
      <c r="F576" s="145">
        <v>1</v>
      </c>
      <c r="G576" s="140">
        <v>880.00000000000023</v>
      </c>
      <c r="H576" s="140">
        <f t="shared" si="16"/>
        <v>880.00000000000023</v>
      </c>
      <c r="I576" s="145">
        <v>1</v>
      </c>
      <c r="J576" s="140">
        <f t="shared" si="17"/>
        <v>880.00000000000023</v>
      </c>
      <c r="K576" s="145"/>
    </row>
    <row r="577" spans="1:11" ht="19.5" customHeight="1">
      <c r="A577" s="488"/>
      <c r="B577" s="87">
        <v>6575215</v>
      </c>
      <c r="C577" s="88" t="s">
        <v>3292</v>
      </c>
      <c r="D577" s="98" t="s">
        <v>3293</v>
      </c>
      <c r="E577" s="145">
        <v>1</v>
      </c>
      <c r="F577" s="145">
        <v>1</v>
      </c>
      <c r="G577" s="140">
        <v>939.99999999999955</v>
      </c>
      <c r="H577" s="140">
        <f t="shared" si="16"/>
        <v>939.99999999999955</v>
      </c>
      <c r="I577" s="145">
        <v>1</v>
      </c>
      <c r="J577" s="140">
        <f t="shared" si="17"/>
        <v>939.99999999999955</v>
      </c>
      <c r="K577" s="145"/>
    </row>
    <row r="578" spans="1:11" ht="19.5" customHeight="1">
      <c r="A578" s="486" t="s">
        <v>4330</v>
      </c>
      <c r="B578" s="87">
        <v>6576207</v>
      </c>
      <c r="C578" s="88" t="s">
        <v>3294</v>
      </c>
      <c r="D578" s="98" t="s">
        <v>3295</v>
      </c>
      <c r="E578" s="145">
        <v>1</v>
      </c>
      <c r="F578" s="145">
        <v>1</v>
      </c>
      <c r="G578" s="140">
        <v>779.99999999999932</v>
      </c>
      <c r="H578" s="140">
        <f t="shared" si="16"/>
        <v>779.99999999999932</v>
      </c>
      <c r="I578" s="145">
        <v>1</v>
      </c>
      <c r="J578" s="140">
        <f t="shared" si="17"/>
        <v>779.99999999999932</v>
      </c>
      <c r="K578" s="145"/>
    </row>
    <row r="579" spans="1:11" ht="19.5" customHeight="1">
      <c r="A579" s="487"/>
      <c r="B579" s="87">
        <v>6577208</v>
      </c>
      <c r="C579" s="88" t="s">
        <v>3296</v>
      </c>
      <c r="D579" s="98" t="s">
        <v>3297</v>
      </c>
      <c r="E579" s="145">
        <v>1</v>
      </c>
      <c r="F579" s="145">
        <v>1</v>
      </c>
      <c r="G579" s="140">
        <v>824.00000000000045</v>
      </c>
      <c r="H579" s="140">
        <f t="shared" si="16"/>
        <v>824.00000000000045</v>
      </c>
      <c r="I579" s="145">
        <v>1</v>
      </c>
      <c r="J579" s="140">
        <f t="shared" si="17"/>
        <v>824.00000000000045</v>
      </c>
      <c r="K579" s="145"/>
    </row>
    <row r="580" spans="1:11" ht="19.5" customHeight="1">
      <c r="A580" s="487"/>
      <c r="B580" s="87">
        <v>6578209</v>
      </c>
      <c r="C580" s="88" t="s">
        <v>3298</v>
      </c>
      <c r="D580" s="98" t="s">
        <v>3299</v>
      </c>
      <c r="E580" s="145">
        <v>1</v>
      </c>
      <c r="F580" s="145">
        <v>1</v>
      </c>
      <c r="G580" s="140">
        <v>900</v>
      </c>
      <c r="H580" s="140">
        <f t="shared" ref="H580:H643" si="18">G580/E580</f>
        <v>900</v>
      </c>
      <c r="I580" s="145">
        <v>1</v>
      </c>
      <c r="J580" s="140">
        <f t="shared" ref="J580:J643" si="19">F580*G580*I580</f>
        <v>900</v>
      </c>
      <c r="K580" s="145"/>
    </row>
    <row r="581" spans="1:11" ht="19.5" customHeight="1">
      <c r="A581" s="487"/>
      <c r="B581" s="87">
        <v>6579210</v>
      </c>
      <c r="C581" s="88" t="s">
        <v>3300</v>
      </c>
      <c r="D581" s="98" t="s">
        <v>3301</v>
      </c>
      <c r="E581" s="145">
        <v>1</v>
      </c>
      <c r="F581" s="145">
        <v>1</v>
      </c>
      <c r="G581" s="140">
        <v>959.99999999999943</v>
      </c>
      <c r="H581" s="140">
        <f t="shared" si="18"/>
        <v>959.99999999999943</v>
      </c>
      <c r="I581" s="145">
        <v>1</v>
      </c>
      <c r="J581" s="140">
        <f t="shared" si="19"/>
        <v>959.99999999999943</v>
      </c>
      <c r="K581" s="145"/>
    </row>
    <row r="582" spans="1:11" ht="19.5" customHeight="1">
      <c r="A582" s="487"/>
      <c r="B582" s="87">
        <v>6580211</v>
      </c>
      <c r="C582" s="88" t="s">
        <v>3302</v>
      </c>
      <c r="D582" s="98" t="s">
        <v>3303</v>
      </c>
      <c r="E582" s="145">
        <v>1</v>
      </c>
      <c r="F582" s="145">
        <v>1</v>
      </c>
      <c r="G582" s="140">
        <v>1024.0000000000002</v>
      </c>
      <c r="H582" s="140">
        <f t="shared" si="18"/>
        <v>1024.0000000000002</v>
      </c>
      <c r="I582" s="145">
        <v>1</v>
      </c>
      <c r="J582" s="140">
        <f t="shared" si="19"/>
        <v>1024.0000000000002</v>
      </c>
      <c r="K582" s="145"/>
    </row>
    <row r="583" spans="1:11" ht="19.5" customHeight="1">
      <c r="A583" s="487"/>
      <c r="B583" s="87">
        <v>6581212</v>
      </c>
      <c r="C583" s="88" t="s">
        <v>3304</v>
      </c>
      <c r="D583" s="98" t="s">
        <v>3305</v>
      </c>
      <c r="E583" s="145">
        <v>1</v>
      </c>
      <c r="F583" s="145">
        <v>1</v>
      </c>
      <c r="G583" s="140">
        <v>1076.0000000000005</v>
      </c>
      <c r="H583" s="140">
        <f t="shared" si="18"/>
        <v>1076.0000000000005</v>
      </c>
      <c r="I583" s="145">
        <v>1</v>
      </c>
      <c r="J583" s="140">
        <f t="shared" si="19"/>
        <v>1076.0000000000005</v>
      </c>
      <c r="K583" s="145"/>
    </row>
    <row r="584" spans="1:11" ht="19.5" customHeight="1">
      <c r="A584" s="487"/>
      <c r="B584" s="87">
        <v>6582213</v>
      </c>
      <c r="C584" s="88" t="s">
        <v>3306</v>
      </c>
      <c r="D584" s="98" t="s">
        <v>3307</v>
      </c>
      <c r="E584" s="145">
        <v>1</v>
      </c>
      <c r="F584" s="145">
        <v>1</v>
      </c>
      <c r="G584" s="140">
        <v>1119.9999999999995</v>
      </c>
      <c r="H584" s="140">
        <f t="shared" si="18"/>
        <v>1119.9999999999995</v>
      </c>
      <c r="I584" s="145">
        <v>1</v>
      </c>
      <c r="J584" s="140">
        <f t="shared" si="19"/>
        <v>1119.9999999999995</v>
      </c>
      <c r="K584" s="145"/>
    </row>
    <row r="585" spans="1:11" ht="19.5" customHeight="1">
      <c r="A585" s="487"/>
      <c r="B585" s="87">
        <v>6583214</v>
      </c>
      <c r="C585" s="88" t="s">
        <v>3308</v>
      </c>
      <c r="D585" s="98" t="s">
        <v>3309</v>
      </c>
      <c r="E585" s="145">
        <v>1</v>
      </c>
      <c r="F585" s="145">
        <v>1</v>
      </c>
      <c r="G585" s="140">
        <v>1180.0000000000009</v>
      </c>
      <c r="H585" s="140">
        <f t="shared" si="18"/>
        <v>1180.0000000000009</v>
      </c>
      <c r="I585" s="145">
        <v>1</v>
      </c>
      <c r="J585" s="140">
        <f t="shared" si="19"/>
        <v>1180.0000000000009</v>
      </c>
      <c r="K585" s="145"/>
    </row>
    <row r="586" spans="1:11" ht="19.5" customHeight="1">
      <c r="A586" s="487"/>
      <c r="B586" s="87">
        <v>6584215</v>
      </c>
      <c r="C586" s="88" t="s">
        <v>3310</v>
      </c>
      <c r="D586" s="98" t="s">
        <v>3311</v>
      </c>
      <c r="E586" s="145">
        <v>1</v>
      </c>
      <c r="F586" s="145">
        <v>1</v>
      </c>
      <c r="G586" s="140">
        <v>1240.0000000000002</v>
      </c>
      <c r="H586" s="140">
        <f t="shared" si="18"/>
        <v>1240.0000000000002</v>
      </c>
      <c r="I586" s="145">
        <v>1</v>
      </c>
      <c r="J586" s="140">
        <f t="shared" si="19"/>
        <v>1240.0000000000002</v>
      </c>
      <c r="K586" s="145"/>
    </row>
    <row r="587" spans="1:11" ht="19.5" customHeight="1">
      <c r="A587" s="487"/>
      <c r="B587" s="87">
        <v>6585207</v>
      </c>
      <c r="C587" s="88" t="s">
        <v>3312</v>
      </c>
      <c r="D587" s="98" t="s">
        <v>3313</v>
      </c>
      <c r="E587" s="145">
        <v>1</v>
      </c>
      <c r="F587" s="145">
        <v>1</v>
      </c>
      <c r="G587" s="140">
        <v>720</v>
      </c>
      <c r="H587" s="140">
        <f t="shared" si="18"/>
        <v>720</v>
      </c>
      <c r="I587" s="145">
        <v>1</v>
      </c>
      <c r="J587" s="140">
        <f t="shared" si="19"/>
        <v>720</v>
      </c>
      <c r="K587" s="145"/>
    </row>
    <row r="588" spans="1:11" ht="19.5" customHeight="1">
      <c r="A588" s="487"/>
      <c r="B588" s="87">
        <v>6586213</v>
      </c>
      <c r="C588" s="88" t="s">
        <v>3314</v>
      </c>
      <c r="D588" s="98" t="s">
        <v>3315</v>
      </c>
      <c r="E588" s="145">
        <v>1</v>
      </c>
      <c r="F588" s="145">
        <v>1</v>
      </c>
      <c r="G588" s="140">
        <v>979.9999999999992</v>
      </c>
      <c r="H588" s="140">
        <f t="shared" si="18"/>
        <v>979.9999999999992</v>
      </c>
      <c r="I588" s="145">
        <v>1</v>
      </c>
      <c r="J588" s="140">
        <f t="shared" si="19"/>
        <v>979.9999999999992</v>
      </c>
      <c r="K588" s="145"/>
    </row>
    <row r="589" spans="1:11" ht="19.5" customHeight="1">
      <c r="A589" s="487"/>
      <c r="B589" s="87">
        <v>6587214</v>
      </c>
      <c r="C589" s="88" t="s">
        <v>3316</v>
      </c>
      <c r="D589" s="98" t="s">
        <v>3317</v>
      </c>
      <c r="E589" s="145">
        <v>1</v>
      </c>
      <c r="F589" s="145">
        <v>1</v>
      </c>
      <c r="G589" s="140">
        <v>1080</v>
      </c>
      <c r="H589" s="140">
        <f t="shared" si="18"/>
        <v>1080</v>
      </c>
      <c r="I589" s="145">
        <v>1</v>
      </c>
      <c r="J589" s="140">
        <f t="shared" si="19"/>
        <v>1080</v>
      </c>
      <c r="K589" s="145"/>
    </row>
    <row r="590" spans="1:11" ht="19.5" customHeight="1">
      <c r="A590" s="488"/>
      <c r="B590" s="87">
        <v>6588215</v>
      </c>
      <c r="C590" s="88" t="s">
        <v>3318</v>
      </c>
      <c r="D590" s="100" t="s">
        <v>3319</v>
      </c>
      <c r="E590" s="145">
        <v>1</v>
      </c>
      <c r="F590" s="145">
        <v>1</v>
      </c>
      <c r="G590" s="140">
        <v>1139.9999999999995</v>
      </c>
      <c r="H590" s="140">
        <f t="shared" si="18"/>
        <v>1139.9999999999995</v>
      </c>
      <c r="I590" s="145">
        <v>1</v>
      </c>
      <c r="J590" s="140">
        <f t="shared" si="19"/>
        <v>1139.9999999999995</v>
      </c>
      <c r="K590" s="145"/>
    </row>
    <row r="591" spans="1:11" ht="19.5" customHeight="1">
      <c r="A591" s="155" t="s">
        <v>4331</v>
      </c>
      <c r="B591" s="87">
        <v>6589101</v>
      </c>
      <c r="C591" s="88" t="s">
        <v>3320</v>
      </c>
      <c r="D591" s="90" t="s">
        <v>3321</v>
      </c>
      <c r="E591" s="145">
        <v>1</v>
      </c>
      <c r="F591" s="145">
        <v>1</v>
      </c>
      <c r="G591" s="140">
        <v>4399.9999999999918</v>
      </c>
      <c r="H591" s="140">
        <f t="shared" si="18"/>
        <v>4399.9999999999918</v>
      </c>
      <c r="I591" s="145">
        <v>1</v>
      </c>
      <c r="J591" s="140">
        <f t="shared" si="19"/>
        <v>4399.9999999999918</v>
      </c>
      <c r="K591" s="145"/>
    </row>
    <row r="592" spans="1:11" ht="19.5" customHeight="1">
      <c r="A592" s="156" t="s">
        <v>4332</v>
      </c>
      <c r="B592" s="87">
        <v>6590103</v>
      </c>
      <c r="C592" s="88" t="s">
        <v>3322</v>
      </c>
      <c r="D592" s="90" t="s">
        <v>3323</v>
      </c>
      <c r="E592" s="145">
        <v>1</v>
      </c>
      <c r="F592" s="145">
        <v>1</v>
      </c>
      <c r="G592" s="140">
        <v>39996</v>
      </c>
      <c r="H592" s="140">
        <f t="shared" si="18"/>
        <v>39996</v>
      </c>
      <c r="I592" s="145">
        <v>1</v>
      </c>
      <c r="J592" s="140">
        <f t="shared" si="19"/>
        <v>39996</v>
      </c>
      <c r="K592" s="145"/>
    </row>
    <row r="593" spans="1:11" ht="19.5" customHeight="1">
      <c r="A593" s="486" t="s">
        <v>4333</v>
      </c>
      <c r="B593" s="87">
        <v>65911</v>
      </c>
      <c r="C593" s="88" t="s">
        <v>3324</v>
      </c>
      <c r="D593" s="97" t="s">
        <v>3325</v>
      </c>
      <c r="E593" s="145">
        <v>1</v>
      </c>
      <c r="F593" s="145">
        <v>1</v>
      </c>
      <c r="G593" s="140">
        <v>3960</v>
      </c>
      <c r="H593" s="140">
        <f t="shared" si="18"/>
        <v>3960</v>
      </c>
      <c r="I593" s="145">
        <v>1</v>
      </c>
      <c r="J593" s="140">
        <f t="shared" si="19"/>
        <v>3960</v>
      </c>
      <c r="K593" s="145"/>
    </row>
    <row r="594" spans="1:11" ht="19.5" customHeight="1">
      <c r="A594" s="487"/>
      <c r="B594" s="87">
        <v>65922</v>
      </c>
      <c r="C594" s="88" t="s">
        <v>3326</v>
      </c>
      <c r="D594" s="97" t="s">
        <v>3327</v>
      </c>
      <c r="E594" s="145">
        <v>1</v>
      </c>
      <c r="F594" s="145">
        <v>1</v>
      </c>
      <c r="G594" s="140">
        <v>3960</v>
      </c>
      <c r="H594" s="140">
        <f t="shared" si="18"/>
        <v>3960</v>
      </c>
      <c r="I594" s="145">
        <v>1</v>
      </c>
      <c r="J594" s="140">
        <f t="shared" si="19"/>
        <v>3960</v>
      </c>
      <c r="K594" s="145"/>
    </row>
    <row r="595" spans="1:11" ht="19.5" customHeight="1">
      <c r="A595" s="487"/>
      <c r="B595" s="87">
        <v>65933</v>
      </c>
      <c r="C595" s="88" t="s">
        <v>3328</v>
      </c>
      <c r="D595" s="97" t="s">
        <v>3329</v>
      </c>
      <c r="E595" s="145">
        <v>1</v>
      </c>
      <c r="F595" s="145">
        <v>1</v>
      </c>
      <c r="G595" s="140">
        <v>3960</v>
      </c>
      <c r="H595" s="140">
        <f t="shared" si="18"/>
        <v>3960</v>
      </c>
      <c r="I595" s="145">
        <v>1</v>
      </c>
      <c r="J595" s="140">
        <f t="shared" si="19"/>
        <v>3960</v>
      </c>
      <c r="K595" s="145"/>
    </row>
    <row r="596" spans="1:11" ht="19.5" customHeight="1">
      <c r="A596" s="488"/>
      <c r="B596" s="87">
        <v>65944</v>
      </c>
      <c r="C596" s="88" t="s">
        <v>3330</v>
      </c>
      <c r="D596" s="97" t="s">
        <v>3331</v>
      </c>
      <c r="E596" s="145">
        <v>1</v>
      </c>
      <c r="F596" s="145">
        <v>1</v>
      </c>
      <c r="G596" s="140">
        <v>3960</v>
      </c>
      <c r="H596" s="140">
        <f t="shared" si="18"/>
        <v>3960</v>
      </c>
      <c r="I596" s="145">
        <v>1</v>
      </c>
      <c r="J596" s="140">
        <f t="shared" si="19"/>
        <v>3960</v>
      </c>
      <c r="K596" s="145"/>
    </row>
    <row r="597" spans="1:11" ht="19.5" customHeight="1">
      <c r="A597" s="154" t="s">
        <v>4334</v>
      </c>
      <c r="B597" s="87">
        <v>65950</v>
      </c>
      <c r="C597" s="88" t="s">
        <v>3332</v>
      </c>
      <c r="D597" s="97" t="s">
        <v>3333</v>
      </c>
      <c r="E597" s="145">
        <v>1</v>
      </c>
      <c r="F597" s="145">
        <v>1</v>
      </c>
      <c r="G597" s="140">
        <v>43999.999999999927</v>
      </c>
      <c r="H597" s="140">
        <f t="shared" si="18"/>
        <v>43999.999999999927</v>
      </c>
      <c r="I597" s="145">
        <v>1</v>
      </c>
      <c r="J597" s="140">
        <f t="shared" si="19"/>
        <v>43999.999999999927</v>
      </c>
      <c r="K597" s="145"/>
    </row>
    <row r="598" spans="1:11" ht="19.5" customHeight="1">
      <c r="A598" s="486" t="s">
        <v>4335</v>
      </c>
      <c r="B598" s="87">
        <v>65965</v>
      </c>
      <c r="C598" s="88" t="s">
        <v>3334</v>
      </c>
      <c r="D598" s="97" t="s">
        <v>3335</v>
      </c>
      <c r="E598" s="145">
        <v>1</v>
      </c>
      <c r="F598" s="145">
        <v>1</v>
      </c>
      <c r="G598" s="140">
        <v>35200.00000000008</v>
      </c>
      <c r="H598" s="140">
        <f t="shared" si="18"/>
        <v>35200.00000000008</v>
      </c>
      <c r="I598" s="145">
        <v>1</v>
      </c>
      <c r="J598" s="140">
        <f t="shared" si="19"/>
        <v>35200.00000000008</v>
      </c>
      <c r="K598" s="145"/>
    </row>
    <row r="599" spans="1:11" ht="19.5" customHeight="1">
      <c r="A599" s="487"/>
      <c r="B599" s="87">
        <v>65976</v>
      </c>
      <c r="C599" s="88" t="s">
        <v>3336</v>
      </c>
      <c r="D599" s="97" t="s">
        <v>3337</v>
      </c>
      <c r="E599" s="145">
        <v>1</v>
      </c>
      <c r="F599" s="145">
        <v>1</v>
      </c>
      <c r="G599" s="140">
        <v>35200.00000000008</v>
      </c>
      <c r="H599" s="140">
        <f t="shared" si="18"/>
        <v>35200.00000000008</v>
      </c>
      <c r="I599" s="145">
        <v>1</v>
      </c>
      <c r="J599" s="140">
        <f t="shared" si="19"/>
        <v>35200.00000000008</v>
      </c>
      <c r="K599" s="145"/>
    </row>
    <row r="600" spans="1:11" ht="19.5" customHeight="1">
      <c r="A600" s="488"/>
      <c r="B600" s="87">
        <v>65988</v>
      </c>
      <c r="C600" s="88" t="s">
        <v>3338</v>
      </c>
      <c r="D600" s="97" t="s">
        <v>3339</v>
      </c>
      <c r="E600" s="145">
        <v>1</v>
      </c>
      <c r="F600" s="145">
        <v>1</v>
      </c>
      <c r="G600" s="140">
        <v>35200.00000000008</v>
      </c>
      <c r="H600" s="140">
        <f t="shared" si="18"/>
        <v>35200.00000000008</v>
      </c>
      <c r="I600" s="145">
        <v>1</v>
      </c>
      <c r="J600" s="140">
        <f t="shared" si="19"/>
        <v>35200.00000000008</v>
      </c>
      <c r="K600" s="145"/>
    </row>
    <row r="601" spans="1:11" ht="19.5" customHeight="1">
      <c r="A601" s="486" t="s">
        <v>4336</v>
      </c>
      <c r="B601" s="87">
        <v>659996</v>
      </c>
      <c r="C601" s="88" t="s">
        <v>3340</v>
      </c>
      <c r="D601" s="97" t="s">
        <v>3341</v>
      </c>
      <c r="E601" s="145">
        <v>1</v>
      </c>
      <c r="F601" s="145">
        <v>1</v>
      </c>
      <c r="G601" s="140">
        <v>720000</v>
      </c>
      <c r="H601" s="140">
        <f t="shared" si="18"/>
        <v>720000</v>
      </c>
      <c r="I601" s="145">
        <v>1</v>
      </c>
      <c r="J601" s="140">
        <f t="shared" si="19"/>
        <v>720000</v>
      </c>
      <c r="K601" s="145"/>
    </row>
    <row r="602" spans="1:11" ht="19.5" customHeight="1">
      <c r="A602" s="488"/>
      <c r="B602" s="87">
        <v>6600100</v>
      </c>
      <c r="C602" s="88" t="s">
        <v>3342</v>
      </c>
      <c r="D602" s="97" t="s">
        <v>3343</v>
      </c>
      <c r="E602" s="145">
        <v>1</v>
      </c>
      <c r="F602" s="145">
        <v>1</v>
      </c>
      <c r="G602" s="140">
        <v>720000</v>
      </c>
      <c r="H602" s="140">
        <f t="shared" si="18"/>
        <v>720000</v>
      </c>
      <c r="I602" s="145">
        <v>1</v>
      </c>
      <c r="J602" s="140">
        <f t="shared" si="19"/>
        <v>720000</v>
      </c>
      <c r="K602" s="145"/>
    </row>
    <row r="603" spans="1:11" ht="19.5" customHeight="1">
      <c r="A603" s="153" t="s">
        <v>4337</v>
      </c>
      <c r="B603" s="87">
        <v>66010</v>
      </c>
      <c r="C603" s="88" t="s">
        <v>3344</v>
      </c>
      <c r="D603" s="97" t="s">
        <v>3345</v>
      </c>
      <c r="E603" s="145">
        <v>1</v>
      </c>
      <c r="F603" s="145">
        <v>1</v>
      </c>
      <c r="G603" s="140">
        <v>599999.99999999942</v>
      </c>
      <c r="H603" s="140">
        <f t="shared" si="18"/>
        <v>599999.99999999942</v>
      </c>
      <c r="I603" s="145">
        <v>1</v>
      </c>
      <c r="J603" s="140">
        <f t="shared" si="19"/>
        <v>599999.99999999942</v>
      </c>
      <c r="K603" s="145"/>
    </row>
    <row r="604" spans="1:11" ht="19.5" customHeight="1">
      <c r="A604" s="153" t="s">
        <v>4338</v>
      </c>
      <c r="B604" s="87">
        <v>66020</v>
      </c>
      <c r="C604" s="88" t="s">
        <v>3346</v>
      </c>
      <c r="D604" s="97" t="s">
        <v>3347</v>
      </c>
      <c r="E604" s="145">
        <v>1</v>
      </c>
      <c r="F604" s="145">
        <v>1</v>
      </c>
      <c r="G604" s="140">
        <v>1584000</v>
      </c>
      <c r="H604" s="140">
        <f t="shared" si="18"/>
        <v>1584000</v>
      </c>
      <c r="I604" s="145">
        <v>1</v>
      </c>
      <c r="J604" s="140">
        <f t="shared" si="19"/>
        <v>1584000</v>
      </c>
      <c r="K604" s="145"/>
    </row>
    <row r="605" spans="1:11" ht="19.5" customHeight="1">
      <c r="A605" s="153" t="s">
        <v>4339</v>
      </c>
      <c r="B605" s="87">
        <v>6603100</v>
      </c>
      <c r="C605" s="88" t="s">
        <v>3348</v>
      </c>
      <c r="D605" s="90" t="s">
        <v>3349</v>
      </c>
      <c r="E605" s="145">
        <v>1</v>
      </c>
      <c r="F605" s="145">
        <v>1</v>
      </c>
      <c r="G605" s="140">
        <v>34000.000000000022</v>
      </c>
      <c r="H605" s="140">
        <f t="shared" si="18"/>
        <v>34000.000000000022</v>
      </c>
      <c r="I605" s="145">
        <v>1</v>
      </c>
      <c r="J605" s="140">
        <f t="shared" si="19"/>
        <v>34000.000000000022</v>
      </c>
      <c r="K605" s="145"/>
    </row>
    <row r="606" spans="1:11" ht="19.5" customHeight="1">
      <c r="A606" s="157" t="s">
        <v>4340</v>
      </c>
      <c r="B606" s="87">
        <v>66040</v>
      </c>
      <c r="C606" s="88" t="s">
        <v>3350</v>
      </c>
      <c r="D606" s="90" t="s">
        <v>3351</v>
      </c>
      <c r="E606" s="145">
        <v>1</v>
      </c>
      <c r="F606" s="145">
        <v>1</v>
      </c>
      <c r="G606" s="140">
        <v>1200.0000000000007</v>
      </c>
      <c r="H606" s="140">
        <f t="shared" si="18"/>
        <v>1200.0000000000007</v>
      </c>
      <c r="I606" s="145">
        <v>1</v>
      </c>
      <c r="J606" s="140">
        <f t="shared" si="19"/>
        <v>1200.0000000000007</v>
      </c>
      <c r="K606" s="145"/>
    </row>
    <row r="607" spans="1:11" ht="19.5" customHeight="1">
      <c r="A607" s="486" t="s">
        <v>4341</v>
      </c>
      <c r="B607" s="87">
        <v>6605200</v>
      </c>
      <c r="C607" s="88" t="s">
        <v>3352</v>
      </c>
      <c r="D607" s="90" t="s">
        <v>3353</v>
      </c>
      <c r="E607" s="145">
        <v>1</v>
      </c>
      <c r="F607" s="145">
        <v>1</v>
      </c>
      <c r="G607" s="140">
        <v>1479.9999999999995</v>
      </c>
      <c r="H607" s="140">
        <f t="shared" si="18"/>
        <v>1479.9999999999995</v>
      </c>
      <c r="I607" s="145">
        <v>1</v>
      </c>
      <c r="J607" s="140">
        <f t="shared" si="19"/>
        <v>1479.9999999999995</v>
      </c>
      <c r="K607" s="145"/>
    </row>
    <row r="608" spans="1:11" ht="19.5" customHeight="1">
      <c r="A608" s="488"/>
      <c r="B608" s="87" t="s">
        <v>3354</v>
      </c>
      <c r="C608" s="88" t="s">
        <v>3355</v>
      </c>
      <c r="D608" s="101" t="s">
        <v>3356</v>
      </c>
      <c r="E608" s="147">
        <v>1</v>
      </c>
      <c r="F608" s="145">
        <v>1</v>
      </c>
      <c r="G608" s="140">
        <v>2840.0000000000041</v>
      </c>
      <c r="H608" s="140">
        <f t="shared" si="18"/>
        <v>2840.0000000000041</v>
      </c>
      <c r="I608" s="145">
        <v>1</v>
      </c>
      <c r="J608" s="140">
        <f t="shared" si="19"/>
        <v>2840.0000000000041</v>
      </c>
      <c r="K608" s="145"/>
    </row>
    <row r="609" spans="1:11" ht="19.5" customHeight="1">
      <c r="A609" s="153" t="s">
        <v>4342</v>
      </c>
      <c r="B609" s="87">
        <v>6607201</v>
      </c>
      <c r="C609" s="88" t="s">
        <v>3357</v>
      </c>
      <c r="D609" s="90" t="s">
        <v>3358</v>
      </c>
      <c r="E609" s="145">
        <v>1</v>
      </c>
      <c r="F609" s="145">
        <v>1</v>
      </c>
      <c r="G609" s="140">
        <v>2179.9999999999982</v>
      </c>
      <c r="H609" s="140">
        <f t="shared" si="18"/>
        <v>2179.9999999999982</v>
      </c>
      <c r="I609" s="145">
        <v>1</v>
      </c>
      <c r="J609" s="140">
        <f t="shared" si="19"/>
        <v>2179.9999999999982</v>
      </c>
      <c r="K609" s="145"/>
    </row>
    <row r="610" spans="1:11" ht="19.5" customHeight="1">
      <c r="A610" s="489" t="s">
        <v>4343</v>
      </c>
      <c r="B610" s="87">
        <v>66081</v>
      </c>
      <c r="C610" s="88" t="s">
        <v>3359</v>
      </c>
      <c r="D610" s="90" t="s">
        <v>3360</v>
      </c>
      <c r="E610" s="145">
        <v>1</v>
      </c>
      <c r="F610" s="145">
        <v>1</v>
      </c>
      <c r="G610" s="140">
        <v>100000.00000000007</v>
      </c>
      <c r="H610" s="140">
        <f t="shared" si="18"/>
        <v>100000.00000000007</v>
      </c>
      <c r="I610" s="145">
        <v>1</v>
      </c>
      <c r="J610" s="140">
        <f t="shared" si="19"/>
        <v>100000.00000000007</v>
      </c>
      <c r="K610" s="145"/>
    </row>
    <row r="611" spans="1:11" ht="19.5" customHeight="1">
      <c r="A611" s="490"/>
      <c r="B611" s="87">
        <v>66092</v>
      </c>
      <c r="C611" s="88" t="s">
        <v>3361</v>
      </c>
      <c r="D611" s="90" t="s">
        <v>3362</v>
      </c>
      <c r="E611" s="145">
        <v>1</v>
      </c>
      <c r="F611" s="145">
        <v>1</v>
      </c>
      <c r="G611" s="140">
        <v>140000.00000000003</v>
      </c>
      <c r="H611" s="140">
        <f t="shared" si="18"/>
        <v>140000.00000000003</v>
      </c>
      <c r="I611" s="145">
        <v>1</v>
      </c>
      <c r="J611" s="140">
        <f t="shared" si="19"/>
        <v>140000.00000000003</v>
      </c>
      <c r="K611" s="145"/>
    </row>
    <row r="612" spans="1:11" ht="19.5" customHeight="1">
      <c r="A612" s="490"/>
      <c r="B612" s="87">
        <v>66103</v>
      </c>
      <c r="C612" s="88" t="s">
        <v>3363</v>
      </c>
      <c r="D612" s="90" t="s">
        <v>3364</v>
      </c>
      <c r="E612" s="145">
        <v>1</v>
      </c>
      <c r="F612" s="145">
        <v>1</v>
      </c>
      <c r="G612" s="140">
        <v>219999.99999999959</v>
      </c>
      <c r="H612" s="140">
        <f t="shared" si="18"/>
        <v>219999.99999999959</v>
      </c>
      <c r="I612" s="145">
        <v>1</v>
      </c>
      <c r="J612" s="140">
        <f t="shared" si="19"/>
        <v>219999.99999999959</v>
      </c>
      <c r="K612" s="145"/>
    </row>
    <row r="613" spans="1:11" ht="19.5" customHeight="1">
      <c r="A613" s="491"/>
      <c r="B613" s="87">
        <v>66114</v>
      </c>
      <c r="C613" s="88" t="s">
        <v>3365</v>
      </c>
      <c r="D613" s="90" t="s">
        <v>3366</v>
      </c>
      <c r="E613" s="145">
        <v>1</v>
      </c>
      <c r="F613" s="145">
        <v>1</v>
      </c>
      <c r="G613" s="140">
        <v>399999.99999999959</v>
      </c>
      <c r="H613" s="140">
        <f t="shared" si="18"/>
        <v>399999.99999999959</v>
      </c>
      <c r="I613" s="145">
        <v>1</v>
      </c>
      <c r="J613" s="140">
        <f t="shared" si="19"/>
        <v>399999.99999999959</v>
      </c>
      <c r="K613" s="145"/>
    </row>
    <row r="614" spans="1:11" ht="19.5" customHeight="1">
      <c r="A614" s="486" t="s">
        <v>4344</v>
      </c>
      <c r="B614" s="87">
        <v>66120</v>
      </c>
      <c r="C614" s="88" t="s">
        <v>3367</v>
      </c>
      <c r="D614" s="90" t="s">
        <v>3368</v>
      </c>
      <c r="E614" s="145">
        <v>5000</v>
      </c>
      <c r="F614" s="145">
        <v>1</v>
      </c>
      <c r="G614" s="140">
        <v>2399.9999999999941</v>
      </c>
      <c r="H614" s="140">
        <f t="shared" si="18"/>
        <v>0.47999999999999882</v>
      </c>
      <c r="I614" s="145">
        <v>1</v>
      </c>
      <c r="J614" s="140">
        <f t="shared" si="19"/>
        <v>2399.9999999999941</v>
      </c>
      <c r="K614" s="145"/>
    </row>
    <row r="615" spans="1:11" ht="19.5" customHeight="1">
      <c r="A615" s="487"/>
      <c r="B615" s="87" t="s">
        <v>3369</v>
      </c>
      <c r="C615" s="88" t="s">
        <v>3370</v>
      </c>
      <c r="D615" s="90" t="s">
        <v>3371</v>
      </c>
      <c r="E615" s="145">
        <v>5000</v>
      </c>
      <c r="F615" s="145">
        <v>1</v>
      </c>
      <c r="G615" s="140">
        <v>2399.9999999999941</v>
      </c>
      <c r="H615" s="140">
        <f t="shared" si="18"/>
        <v>0.47999999999999882</v>
      </c>
      <c r="I615" s="145">
        <v>1</v>
      </c>
      <c r="J615" s="140">
        <f t="shared" si="19"/>
        <v>2399.9999999999941</v>
      </c>
      <c r="K615" s="145"/>
    </row>
    <row r="616" spans="1:11" ht="19.5" customHeight="1">
      <c r="A616" s="487"/>
      <c r="B616" s="87" t="s">
        <v>3372</v>
      </c>
      <c r="C616" s="88" t="s">
        <v>3373</v>
      </c>
      <c r="D616" s="90" t="s">
        <v>3374</v>
      </c>
      <c r="E616" s="145">
        <v>5000</v>
      </c>
      <c r="F616" s="145">
        <v>1</v>
      </c>
      <c r="G616" s="140">
        <v>2399.9999999999941</v>
      </c>
      <c r="H616" s="140">
        <f t="shared" si="18"/>
        <v>0.47999999999999882</v>
      </c>
      <c r="I616" s="145">
        <v>1</v>
      </c>
      <c r="J616" s="140">
        <f t="shared" si="19"/>
        <v>2399.9999999999941</v>
      </c>
      <c r="K616" s="145"/>
    </row>
    <row r="617" spans="1:11" ht="19.5" customHeight="1">
      <c r="A617" s="487"/>
      <c r="B617" s="87" t="s">
        <v>3375</v>
      </c>
      <c r="C617" s="88" t="s">
        <v>3376</v>
      </c>
      <c r="D617" s="90" t="s">
        <v>3377</v>
      </c>
      <c r="E617" s="145">
        <v>5000</v>
      </c>
      <c r="F617" s="145">
        <v>1</v>
      </c>
      <c r="G617" s="140">
        <v>2399.9999999999941</v>
      </c>
      <c r="H617" s="140">
        <f t="shared" si="18"/>
        <v>0.47999999999999882</v>
      </c>
      <c r="I617" s="145">
        <v>1</v>
      </c>
      <c r="J617" s="140">
        <f t="shared" si="19"/>
        <v>2399.9999999999941</v>
      </c>
      <c r="K617" s="145"/>
    </row>
    <row r="618" spans="1:11" ht="19.5" customHeight="1">
      <c r="A618" s="487"/>
      <c r="B618" s="87" t="s">
        <v>3378</v>
      </c>
      <c r="C618" s="88" t="s">
        <v>3379</v>
      </c>
      <c r="D618" s="90" t="s">
        <v>3380</v>
      </c>
      <c r="E618" s="145">
        <v>5000</v>
      </c>
      <c r="F618" s="145">
        <v>1</v>
      </c>
      <c r="G618" s="140">
        <v>2399.9999999999941</v>
      </c>
      <c r="H618" s="140">
        <f t="shared" si="18"/>
        <v>0.47999999999999882</v>
      </c>
      <c r="I618" s="145">
        <v>1</v>
      </c>
      <c r="J618" s="140">
        <f t="shared" si="19"/>
        <v>2399.9999999999941</v>
      </c>
      <c r="K618" s="145"/>
    </row>
    <row r="619" spans="1:11" ht="19.5" customHeight="1">
      <c r="A619" s="487"/>
      <c r="B619" s="87">
        <v>66171</v>
      </c>
      <c r="C619" s="88" t="s">
        <v>3381</v>
      </c>
      <c r="D619" s="90" t="s">
        <v>3382</v>
      </c>
      <c r="E619" s="145">
        <v>5000</v>
      </c>
      <c r="F619" s="145">
        <v>1</v>
      </c>
      <c r="G619" s="140">
        <v>2599.9999999999923</v>
      </c>
      <c r="H619" s="140">
        <f t="shared" si="18"/>
        <v>0.51999999999999846</v>
      </c>
      <c r="I619" s="145">
        <v>1</v>
      </c>
      <c r="J619" s="140">
        <f t="shared" si="19"/>
        <v>2599.9999999999923</v>
      </c>
      <c r="K619" s="145"/>
    </row>
    <row r="620" spans="1:11" ht="19.5" customHeight="1">
      <c r="A620" s="487"/>
      <c r="B620" s="87">
        <v>66182</v>
      </c>
      <c r="C620" s="88" t="s">
        <v>3383</v>
      </c>
      <c r="D620" s="90" t="s">
        <v>3384</v>
      </c>
      <c r="E620" s="145">
        <v>5000</v>
      </c>
      <c r="F620" s="145">
        <v>1</v>
      </c>
      <c r="G620" s="140">
        <v>2599.9999999999923</v>
      </c>
      <c r="H620" s="140">
        <f t="shared" si="18"/>
        <v>0.51999999999999846</v>
      </c>
      <c r="I620" s="145">
        <v>1</v>
      </c>
      <c r="J620" s="140">
        <f t="shared" si="19"/>
        <v>2599.9999999999923</v>
      </c>
      <c r="K620" s="145"/>
    </row>
    <row r="621" spans="1:11" ht="19.5" customHeight="1">
      <c r="A621" s="487"/>
      <c r="B621" s="87">
        <v>66193</v>
      </c>
      <c r="C621" s="88" t="s">
        <v>3385</v>
      </c>
      <c r="D621" s="90" t="s">
        <v>3386</v>
      </c>
      <c r="E621" s="145">
        <v>5000</v>
      </c>
      <c r="F621" s="145">
        <v>1</v>
      </c>
      <c r="G621" s="140">
        <v>2599.9999999999923</v>
      </c>
      <c r="H621" s="140">
        <f t="shared" si="18"/>
        <v>0.51999999999999846</v>
      </c>
      <c r="I621" s="145">
        <v>1</v>
      </c>
      <c r="J621" s="140">
        <f t="shared" si="19"/>
        <v>2599.9999999999923</v>
      </c>
      <c r="K621" s="145"/>
    </row>
    <row r="622" spans="1:11" ht="19.5" customHeight="1">
      <c r="A622" s="487"/>
      <c r="B622" s="87">
        <v>66204</v>
      </c>
      <c r="C622" s="88" t="s">
        <v>3387</v>
      </c>
      <c r="D622" s="90" t="s">
        <v>3388</v>
      </c>
      <c r="E622" s="145">
        <v>5000</v>
      </c>
      <c r="F622" s="145">
        <v>1</v>
      </c>
      <c r="G622" s="140">
        <v>2599.9999999999923</v>
      </c>
      <c r="H622" s="140">
        <f t="shared" si="18"/>
        <v>0.51999999999999846</v>
      </c>
      <c r="I622" s="145">
        <v>1</v>
      </c>
      <c r="J622" s="140">
        <f t="shared" si="19"/>
        <v>2599.9999999999923</v>
      </c>
      <c r="K622" s="145"/>
    </row>
    <row r="623" spans="1:11" ht="19.5" customHeight="1">
      <c r="A623" s="487"/>
      <c r="B623" s="87">
        <v>66215</v>
      </c>
      <c r="C623" s="88" t="s">
        <v>3389</v>
      </c>
      <c r="D623" s="90" t="s">
        <v>3390</v>
      </c>
      <c r="E623" s="145">
        <v>5000</v>
      </c>
      <c r="F623" s="145">
        <v>1</v>
      </c>
      <c r="G623" s="140">
        <v>2599.9999999999923</v>
      </c>
      <c r="H623" s="140">
        <f t="shared" si="18"/>
        <v>0.51999999999999846</v>
      </c>
      <c r="I623" s="145">
        <v>1</v>
      </c>
      <c r="J623" s="140">
        <f t="shared" si="19"/>
        <v>2599.9999999999923</v>
      </c>
      <c r="K623" s="145"/>
    </row>
    <row r="624" spans="1:11" ht="19.5" customHeight="1">
      <c r="A624" s="487"/>
      <c r="B624" s="87">
        <v>66226</v>
      </c>
      <c r="C624" s="88" t="s">
        <v>3391</v>
      </c>
      <c r="D624" s="90" t="s">
        <v>3392</v>
      </c>
      <c r="E624" s="145">
        <v>5000</v>
      </c>
      <c r="F624" s="145">
        <v>1</v>
      </c>
      <c r="G624" s="140">
        <v>2599.9999999999923</v>
      </c>
      <c r="H624" s="140">
        <f t="shared" si="18"/>
        <v>0.51999999999999846</v>
      </c>
      <c r="I624" s="145">
        <v>1</v>
      </c>
      <c r="J624" s="140">
        <f t="shared" si="19"/>
        <v>2599.9999999999923</v>
      </c>
      <c r="K624" s="145"/>
    </row>
    <row r="625" spans="1:11" ht="19.5" customHeight="1">
      <c r="A625" s="487"/>
      <c r="B625" s="87">
        <v>66237</v>
      </c>
      <c r="C625" s="88" t="s">
        <v>3393</v>
      </c>
      <c r="D625" s="90" t="s">
        <v>3394</v>
      </c>
      <c r="E625" s="145">
        <v>5000</v>
      </c>
      <c r="F625" s="145">
        <v>1</v>
      </c>
      <c r="G625" s="140">
        <v>2599.9999999999923</v>
      </c>
      <c r="H625" s="140">
        <f t="shared" si="18"/>
        <v>0.51999999999999846</v>
      </c>
      <c r="I625" s="145">
        <v>1</v>
      </c>
      <c r="J625" s="140">
        <f t="shared" si="19"/>
        <v>2599.9999999999923</v>
      </c>
      <c r="K625" s="145"/>
    </row>
    <row r="626" spans="1:11" ht="19.5" customHeight="1">
      <c r="A626" s="487"/>
      <c r="B626" s="87">
        <v>66240</v>
      </c>
      <c r="C626" s="88" t="s">
        <v>3395</v>
      </c>
      <c r="D626" s="90" t="s">
        <v>3396</v>
      </c>
      <c r="E626" s="145">
        <v>5000</v>
      </c>
      <c r="F626" s="145">
        <v>1</v>
      </c>
      <c r="G626" s="140">
        <v>2599.9999999999923</v>
      </c>
      <c r="H626" s="140">
        <f t="shared" si="18"/>
        <v>0.51999999999999846</v>
      </c>
      <c r="I626" s="145">
        <v>1</v>
      </c>
      <c r="J626" s="140">
        <f t="shared" si="19"/>
        <v>2599.9999999999923</v>
      </c>
      <c r="K626" s="145"/>
    </row>
    <row r="627" spans="1:11" ht="19.5" customHeight="1">
      <c r="A627" s="487"/>
      <c r="B627" s="87">
        <v>662550</v>
      </c>
      <c r="C627" s="88" t="s">
        <v>3397</v>
      </c>
      <c r="D627" s="90" t="s">
        <v>3398</v>
      </c>
      <c r="E627" s="145">
        <v>5000</v>
      </c>
      <c r="F627" s="145">
        <v>1</v>
      </c>
      <c r="G627" s="140">
        <v>1999.999999999998</v>
      </c>
      <c r="H627" s="140">
        <f t="shared" si="18"/>
        <v>0.39999999999999958</v>
      </c>
      <c r="I627" s="145">
        <v>1</v>
      </c>
      <c r="J627" s="140">
        <f t="shared" si="19"/>
        <v>1999.999999999998</v>
      </c>
      <c r="K627" s="145"/>
    </row>
    <row r="628" spans="1:11" ht="19.5" customHeight="1">
      <c r="A628" s="487"/>
      <c r="B628" s="87">
        <v>662651</v>
      </c>
      <c r="C628" s="88" t="s">
        <v>3399</v>
      </c>
      <c r="D628" s="90" t="s">
        <v>3400</v>
      </c>
      <c r="E628" s="145">
        <v>5000</v>
      </c>
      <c r="F628" s="145">
        <v>1</v>
      </c>
      <c r="G628" s="140">
        <v>1999.999999999998</v>
      </c>
      <c r="H628" s="140">
        <f t="shared" si="18"/>
        <v>0.39999999999999958</v>
      </c>
      <c r="I628" s="145">
        <v>1</v>
      </c>
      <c r="J628" s="140">
        <f t="shared" si="19"/>
        <v>1999.999999999998</v>
      </c>
      <c r="K628" s="145"/>
    </row>
    <row r="629" spans="1:11" ht="19.5" customHeight="1">
      <c r="A629" s="487"/>
      <c r="B629" s="87">
        <v>6627150</v>
      </c>
      <c r="C629" s="88" t="s">
        <v>3401</v>
      </c>
      <c r="D629" s="90" t="s">
        <v>3402</v>
      </c>
      <c r="E629" s="145">
        <v>5000</v>
      </c>
      <c r="F629" s="145">
        <v>1</v>
      </c>
      <c r="G629" s="140">
        <v>1999.999999999998</v>
      </c>
      <c r="H629" s="140">
        <f t="shared" si="18"/>
        <v>0.39999999999999958</v>
      </c>
      <c r="I629" s="145">
        <v>1</v>
      </c>
      <c r="J629" s="140">
        <f t="shared" si="19"/>
        <v>1999.999999999998</v>
      </c>
      <c r="K629" s="145"/>
    </row>
    <row r="630" spans="1:11" ht="19.5" customHeight="1">
      <c r="A630" s="487"/>
      <c r="B630" s="87">
        <v>6628151</v>
      </c>
      <c r="C630" s="88" t="s">
        <v>3403</v>
      </c>
      <c r="D630" s="90" t="s">
        <v>3404</v>
      </c>
      <c r="E630" s="145">
        <v>5000</v>
      </c>
      <c r="F630" s="145">
        <v>1</v>
      </c>
      <c r="G630" s="140">
        <v>1999.999999999998</v>
      </c>
      <c r="H630" s="140">
        <f t="shared" si="18"/>
        <v>0.39999999999999958</v>
      </c>
      <c r="I630" s="145">
        <v>1</v>
      </c>
      <c r="J630" s="140">
        <f t="shared" si="19"/>
        <v>1999.999999999998</v>
      </c>
      <c r="K630" s="145"/>
    </row>
    <row r="631" spans="1:11" ht="19.5" customHeight="1">
      <c r="A631" s="487"/>
      <c r="B631" s="87">
        <v>6629200</v>
      </c>
      <c r="C631" s="88" t="s">
        <v>3405</v>
      </c>
      <c r="D631" s="90" t="s">
        <v>3406</v>
      </c>
      <c r="E631" s="145">
        <v>5000</v>
      </c>
      <c r="F631" s="145">
        <v>1</v>
      </c>
      <c r="G631" s="140">
        <v>1999.999999999998</v>
      </c>
      <c r="H631" s="140">
        <f t="shared" si="18"/>
        <v>0.39999999999999958</v>
      </c>
      <c r="I631" s="145">
        <v>1</v>
      </c>
      <c r="J631" s="140">
        <f t="shared" si="19"/>
        <v>1999.999999999998</v>
      </c>
      <c r="K631" s="145"/>
    </row>
    <row r="632" spans="1:11" ht="19.5" customHeight="1">
      <c r="A632" s="487"/>
      <c r="B632" s="87">
        <v>6630201</v>
      </c>
      <c r="C632" s="88" t="s">
        <v>3407</v>
      </c>
      <c r="D632" s="90" t="s">
        <v>3408</v>
      </c>
      <c r="E632" s="145">
        <v>5000</v>
      </c>
      <c r="F632" s="145">
        <v>1</v>
      </c>
      <c r="G632" s="140">
        <v>1999.999999999998</v>
      </c>
      <c r="H632" s="140">
        <f t="shared" si="18"/>
        <v>0.39999999999999958</v>
      </c>
      <c r="I632" s="145">
        <v>1</v>
      </c>
      <c r="J632" s="140">
        <f t="shared" si="19"/>
        <v>1999.999999999998</v>
      </c>
      <c r="K632" s="145"/>
    </row>
    <row r="633" spans="1:11" ht="19.5" customHeight="1">
      <c r="A633" s="488"/>
      <c r="B633" s="87">
        <v>6631202</v>
      </c>
      <c r="C633" s="88" t="s">
        <v>3409</v>
      </c>
      <c r="D633" s="101" t="s">
        <v>3410</v>
      </c>
      <c r="E633" s="147">
        <v>5000</v>
      </c>
      <c r="F633" s="145">
        <v>1</v>
      </c>
      <c r="G633" s="140">
        <v>2399.9999999999941</v>
      </c>
      <c r="H633" s="140">
        <f t="shared" si="18"/>
        <v>0.47999999999999882</v>
      </c>
      <c r="I633" s="145">
        <v>1</v>
      </c>
      <c r="J633" s="140">
        <f t="shared" si="19"/>
        <v>2399.9999999999941</v>
      </c>
      <c r="K633" s="145"/>
    </row>
    <row r="634" spans="1:11" ht="19.5" customHeight="1">
      <c r="A634" s="486" t="s">
        <v>4345</v>
      </c>
      <c r="B634" s="87">
        <v>66320</v>
      </c>
      <c r="C634" s="88" t="s">
        <v>3411</v>
      </c>
      <c r="D634" s="90" t="s">
        <v>3412</v>
      </c>
      <c r="E634" s="145">
        <v>5000</v>
      </c>
      <c r="F634" s="145">
        <v>1</v>
      </c>
      <c r="G634" s="140">
        <v>2700</v>
      </c>
      <c r="H634" s="140">
        <f t="shared" si="18"/>
        <v>0.54</v>
      </c>
      <c r="I634" s="145">
        <v>1</v>
      </c>
      <c r="J634" s="140">
        <f t="shared" si="19"/>
        <v>2700</v>
      </c>
      <c r="K634" s="145"/>
    </row>
    <row r="635" spans="1:11" ht="19.5" customHeight="1">
      <c r="A635" s="487"/>
      <c r="B635" s="87" t="s">
        <v>3413</v>
      </c>
      <c r="C635" s="88" t="s">
        <v>3414</v>
      </c>
      <c r="D635" s="90" t="s">
        <v>3415</v>
      </c>
      <c r="E635" s="145">
        <v>5000</v>
      </c>
      <c r="F635" s="145">
        <v>1</v>
      </c>
      <c r="G635" s="140">
        <v>2700</v>
      </c>
      <c r="H635" s="140">
        <f t="shared" si="18"/>
        <v>0.54</v>
      </c>
      <c r="I635" s="145">
        <v>1</v>
      </c>
      <c r="J635" s="140">
        <f t="shared" si="19"/>
        <v>2700</v>
      </c>
      <c r="K635" s="145"/>
    </row>
    <row r="636" spans="1:11" ht="19.5" customHeight="1">
      <c r="A636" s="487"/>
      <c r="B636" s="87" t="s">
        <v>3416</v>
      </c>
      <c r="C636" s="88" t="s">
        <v>3417</v>
      </c>
      <c r="D636" s="90" t="s">
        <v>3418</v>
      </c>
      <c r="E636" s="145">
        <v>5000</v>
      </c>
      <c r="F636" s="145">
        <v>1</v>
      </c>
      <c r="G636" s="140">
        <v>2700</v>
      </c>
      <c r="H636" s="140">
        <f t="shared" si="18"/>
        <v>0.54</v>
      </c>
      <c r="I636" s="145">
        <v>1</v>
      </c>
      <c r="J636" s="140">
        <f t="shared" si="19"/>
        <v>2700</v>
      </c>
      <c r="K636" s="145"/>
    </row>
    <row r="637" spans="1:11" ht="19.5" customHeight="1">
      <c r="A637" s="487"/>
      <c r="B637" s="87" t="s">
        <v>3419</v>
      </c>
      <c r="C637" s="88" t="s">
        <v>3420</v>
      </c>
      <c r="D637" s="90" t="s">
        <v>3421</v>
      </c>
      <c r="E637" s="145">
        <v>5000</v>
      </c>
      <c r="F637" s="145">
        <v>1</v>
      </c>
      <c r="G637" s="140">
        <v>2700</v>
      </c>
      <c r="H637" s="140">
        <f t="shared" si="18"/>
        <v>0.54</v>
      </c>
      <c r="I637" s="145">
        <v>1</v>
      </c>
      <c r="J637" s="140">
        <f t="shared" si="19"/>
        <v>2700</v>
      </c>
      <c r="K637" s="145"/>
    </row>
    <row r="638" spans="1:11" ht="19.5" customHeight="1">
      <c r="A638" s="487"/>
      <c r="B638" s="87" t="s">
        <v>3422</v>
      </c>
      <c r="C638" s="88" t="s">
        <v>3423</v>
      </c>
      <c r="D638" s="90" t="s">
        <v>3424</v>
      </c>
      <c r="E638" s="145">
        <v>5000</v>
      </c>
      <c r="F638" s="145">
        <v>1</v>
      </c>
      <c r="G638" s="140">
        <v>2700</v>
      </c>
      <c r="H638" s="140">
        <f t="shared" si="18"/>
        <v>0.54</v>
      </c>
      <c r="I638" s="145">
        <v>1</v>
      </c>
      <c r="J638" s="140">
        <f t="shared" si="19"/>
        <v>2700</v>
      </c>
      <c r="K638" s="145"/>
    </row>
    <row r="639" spans="1:11" ht="19.5" customHeight="1">
      <c r="A639" s="487"/>
      <c r="B639" s="87">
        <v>66371</v>
      </c>
      <c r="C639" s="88" t="s">
        <v>3425</v>
      </c>
      <c r="D639" s="90" t="s">
        <v>3426</v>
      </c>
      <c r="E639" s="145">
        <v>5000</v>
      </c>
      <c r="F639" s="145">
        <v>1</v>
      </c>
      <c r="G639" s="140">
        <v>2899.9999999999982</v>
      </c>
      <c r="H639" s="140">
        <f t="shared" si="18"/>
        <v>0.57999999999999963</v>
      </c>
      <c r="I639" s="145">
        <v>1</v>
      </c>
      <c r="J639" s="140">
        <f t="shared" si="19"/>
        <v>2899.9999999999982</v>
      </c>
      <c r="K639" s="145"/>
    </row>
    <row r="640" spans="1:11" ht="19.5" customHeight="1">
      <c r="A640" s="487"/>
      <c r="B640" s="87">
        <v>66382</v>
      </c>
      <c r="C640" s="88" t="s">
        <v>3427</v>
      </c>
      <c r="D640" s="90" t="s">
        <v>3428</v>
      </c>
      <c r="E640" s="145">
        <v>5000</v>
      </c>
      <c r="F640" s="145">
        <v>1</v>
      </c>
      <c r="G640" s="140">
        <v>2899.9999999999982</v>
      </c>
      <c r="H640" s="140">
        <f t="shared" si="18"/>
        <v>0.57999999999999963</v>
      </c>
      <c r="I640" s="145">
        <v>1</v>
      </c>
      <c r="J640" s="140">
        <f t="shared" si="19"/>
        <v>2899.9999999999982</v>
      </c>
      <c r="K640" s="145"/>
    </row>
    <row r="641" spans="1:11" ht="19.5" customHeight="1">
      <c r="A641" s="487"/>
      <c r="B641" s="87">
        <v>66393</v>
      </c>
      <c r="C641" s="88" t="s">
        <v>3429</v>
      </c>
      <c r="D641" s="90" t="s">
        <v>3430</v>
      </c>
      <c r="E641" s="145">
        <v>5000</v>
      </c>
      <c r="F641" s="145">
        <v>1</v>
      </c>
      <c r="G641" s="140">
        <v>2899.9999999999982</v>
      </c>
      <c r="H641" s="140">
        <f t="shared" si="18"/>
        <v>0.57999999999999963</v>
      </c>
      <c r="I641" s="145">
        <v>1</v>
      </c>
      <c r="J641" s="140">
        <f t="shared" si="19"/>
        <v>2899.9999999999982</v>
      </c>
      <c r="K641" s="145"/>
    </row>
    <row r="642" spans="1:11" ht="19.5" customHeight="1">
      <c r="A642" s="487"/>
      <c r="B642" s="87">
        <v>66404</v>
      </c>
      <c r="C642" s="88" t="s">
        <v>3431</v>
      </c>
      <c r="D642" s="90" t="s">
        <v>3432</v>
      </c>
      <c r="E642" s="145">
        <v>5000</v>
      </c>
      <c r="F642" s="145">
        <v>1</v>
      </c>
      <c r="G642" s="140">
        <v>2899.9999999999982</v>
      </c>
      <c r="H642" s="140">
        <f t="shared" si="18"/>
        <v>0.57999999999999963</v>
      </c>
      <c r="I642" s="145">
        <v>1</v>
      </c>
      <c r="J642" s="140">
        <f t="shared" si="19"/>
        <v>2899.9999999999982</v>
      </c>
      <c r="K642" s="145"/>
    </row>
    <row r="643" spans="1:11" ht="19.5" customHeight="1">
      <c r="A643" s="487"/>
      <c r="B643" s="87">
        <v>66415</v>
      </c>
      <c r="C643" s="88" t="s">
        <v>3433</v>
      </c>
      <c r="D643" s="90" t="s">
        <v>3434</v>
      </c>
      <c r="E643" s="145">
        <v>5000</v>
      </c>
      <c r="F643" s="145">
        <v>1</v>
      </c>
      <c r="G643" s="140">
        <v>2899.9999999999982</v>
      </c>
      <c r="H643" s="140">
        <f t="shared" si="18"/>
        <v>0.57999999999999963</v>
      </c>
      <c r="I643" s="145">
        <v>1</v>
      </c>
      <c r="J643" s="140">
        <f t="shared" si="19"/>
        <v>2899.9999999999982</v>
      </c>
      <c r="K643" s="145"/>
    </row>
    <row r="644" spans="1:11" ht="19.5" customHeight="1">
      <c r="A644" s="487"/>
      <c r="B644" s="87">
        <v>66426</v>
      </c>
      <c r="C644" s="88" t="s">
        <v>3435</v>
      </c>
      <c r="D644" s="90" t="s">
        <v>3436</v>
      </c>
      <c r="E644" s="145">
        <v>5000</v>
      </c>
      <c r="F644" s="145">
        <v>1</v>
      </c>
      <c r="G644" s="140">
        <v>2899.9999999999982</v>
      </c>
      <c r="H644" s="140">
        <f t="shared" ref="H644:H707" si="20">G644/E644</f>
        <v>0.57999999999999963</v>
      </c>
      <c r="I644" s="145">
        <v>1</v>
      </c>
      <c r="J644" s="140">
        <f t="shared" ref="J644:J707" si="21">F644*G644*I644</f>
        <v>2899.9999999999982</v>
      </c>
      <c r="K644" s="145"/>
    </row>
    <row r="645" spans="1:11" ht="19.5" customHeight="1">
      <c r="A645" s="487"/>
      <c r="B645" s="87">
        <v>66437</v>
      </c>
      <c r="C645" s="88" t="s">
        <v>3437</v>
      </c>
      <c r="D645" s="90" t="s">
        <v>3438</v>
      </c>
      <c r="E645" s="145">
        <v>5000</v>
      </c>
      <c r="F645" s="145">
        <v>1</v>
      </c>
      <c r="G645" s="140">
        <v>2899.9999999999982</v>
      </c>
      <c r="H645" s="140">
        <f t="shared" si="20"/>
        <v>0.57999999999999963</v>
      </c>
      <c r="I645" s="145">
        <v>1</v>
      </c>
      <c r="J645" s="140">
        <f t="shared" si="21"/>
        <v>2899.9999999999982</v>
      </c>
      <c r="K645" s="145"/>
    </row>
    <row r="646" spans="1:11" ht="19.5" customHeight="1">
      <c r="A646" s="487"/>
      <c r="B646" s="87">
        <v>66440</v>
      </c>
      <c r="C646" s="88" t="s">
        <v>3439</v>
      </c>
      <c r="D646" s="90" t="s">
        <v>3440</v>
      </c>
      <c r="E646" s="145">
        <v>5000</v>
      </c>
      <c r="F646" s="145">
        <v>1</v>
      </c>
      <c r="G646" s="140">
        <v>2899.9999999999982</v>
      </c>
      <c r="H646" s="140">
        <f t="shared" si="20"/>
        <v>0.57999999999999963</v>
      </c>
      <c r="I646" s="145">
        <v>1</v>
      </c>
      <c r="J646" s="140">
        <f t="shared" si="21"/>
        <v>2899.9999999999982</v>
      </c>
      <c r="K646" s="145"/>
    </row>
    <row r="647" spans="1:11" ht="19.5" customHeight="1">
      <c r="A647" s="487"/>
      <c r="B647" s="87">
        <v>664550</v>
      </c>
      <c r="C647" s="88" t="s">
        <v>3441</v>
      </c>
      <c r="D647" s="90" t="s">
        <v>3442</v>
      </c>
      <c r="E647" s="145">
        <v>5000</v>
      </c>
      <c r="F647" s="145">
        <v>1</v>
      </c>
      <c r="G647" s="140">
        <v>2300.0000000000041</v>
      </c>
      <c r="H647" s="140">
        <f t="shared" si="20"/>
        <v>0.4600000000000008</v>
      </c>
      <c r="I647" s="145">
        <v>1</v>
      </c>
      <c r="J647" s="140">
        <f t="shared" si="21"/>
        <v>2300.0000000000041</v>
      </c>
      <c r="K647" s="145"/>
    </row>
    <row r="648" spans="1:11" ht="19.5" customHeight="1">
      <c r="A648" s="487"/>
      <c r="B648" s="87">
        <v>664651</v>
      </c>
      <c r="C648" s="88" t="s">
        <v>3443</v>
      </c>
      <c r="D648" s="90" t="s">
        <v>3444</v>
      </c>
      <c r="E648" s="145">
        <v>5000</v>
      </c>
      <c r="F648" s="145">
        <v>1</v>
      </c>
      <c r="G648" s="140">
        <v>2300.0000000000041</v>
      </c>
      <c r="H648" s="140">
        <f t="shared" si="20"/>
        <v>0.4600000000000008</v>
      </c>
      <c r="I648" s="145">
        <v>1</v>
      </c>
      <c r="J648" s="140">
        <f t="shared" si="21"/>
        <v>2300.0000000000041</v>
      </c>
      <c r="K648" s="145"/>
    </row>
    <row r="649" spans="1:11" ht="19.5" customHeight="1">
      <c r="A649" s="487"/>
      <c r="B649" s="87">
        <v>6647150</v>
      </c>
      <c r="C649" s="88" t="s">
        <v>3445</v>
      </c>
      <c r="D649" s="90" t="s">
        <v>3446</v>
      </c>
      <c r="E649" s="145">
        <v>5000</v>
      </c>
      <c r="F649" s="145">
        <v>1</v>
      </c>
      <c r="G649" s="140">
        <v>2300.0000000000041</v>
      </c>
      <c r="H649" s="140">
        <f t="shared" si="20"/>
        <v>0.4600000000000008</v>
      </c>
      <c r="I649" s="145">
        <v>1</v>
      </c>
      <c r="J649" s="140">
        <f t="shared" si="21"/>
        <v>2300.0000000000041</v>
      </c>
      <c r="K649" s="145"/>
    </row>
    <row r="650" spans="1:11" ht="19.5" customHeight="1">
      <c r="A650" s="487"/>
      <c r="B650" s="87">
        <v>6648151</v>
      </c>
      <c r="C650" s="88" t="s">
        <v>3447</v>
      </c>
      <c r="D650" s="90" t="s">
        <v>3448</v>
      </c>
      <c r="E650" s="145">
        <v>5000</v>
      </c>
      <c r="F650" s="145">
        <v>1</v>
      </c>
      <c r="G650" s="140">
        <v>2300.0000000000041</v>
      </c>
      <c r="H650" s="140">
        <f t="shared" si="20"/>
        <v>0.4600000000000008</v>
      </c>
      <c r="I650" s="145">
        <v>1</v>
      </c>
      <c r="J650" s="140">
        <f t="shared" si="21"/>
        <v>2300.0000000000041</v>
      </c>
      <c r="K650" s="145"/>
    </row>
    <row r="651" spans="1:11" ht="19.5" customHeight="1">
      <c r="A651" s="487"/>
      <c r="B651" s="87">
        <v>6649200</v>
      </c>
      <c r="C651" s="88" t="s">
        <v>3449</v>
      </c>
      <c r="D651" s="90" t="s">
        <v>3450</v>
      </c>
      <c r="E651" s="145">
        <v>5000</v>
      </c>
      <c r="F651" s="145">
        <v>1</v>
      </c>
      <c r="G651" s="140">
        <v>2300.0000000000041</v>
      </c>
      <c r="H651" s="140">
        <f t="shared" si="20"/>
        <v>0.4600000000000008</v>
      </c>
      <c r="I651" s="145">
        <v>1</v>
      </c>
      <c r="J651" s="140">
        <f t="shared" si="21"/>
        <v>2300.0000000000041</v>
      </c>
      <c r="K651" s="145"/>
    </row>
    <row r="652" spans="1:11" ht="19.5" customHeight="1">
      <c r="A652" s="488"/>
      <c r="B652" s="87">
        <v>6650201</v>
      </c>
      <c r="C652" s="88" t="s">
        <v>3451</v>
      </c>
      <c r="D652" s="90" t="s">
        <v>3452</v>
      </c>
      <c r="E652" s="145">
        <v>5000</v>
      </c>
      <c r="F652" s="145">
        <v>1</v>
      </c>
      <c r="G652" s="140">
        <v>2300.0000000000041</v>
      </c>
      <c r="H652" s="140">
        <f t="shared" si="20"/>
        <v>0.4600000000000008</v>
      </c>
      <c r="I652" s="145">
        <v>1</v>
      </c>
      <c r="J652" s="140">
        <f t="shared" si="21"/>
        <v>2300.0000000000041</v>
      </c>
      <c r="K652" s="145"/>
    </row>
    <row r="653" spans="1:11" ht="19.5" customHeight="1">
      <c r="A653" s="486" t="s">
        <v>4346</v>
      </c>
      <c r="B653" s="87">
        <v>665150</v>
      </c>
      <c r="C653" s="88" t="s">
        <v>3453</v>
      </c>
      <c r="D653" s="90" t="s">
        <v>3454</v>
      </c>
      <c r="E653" s="145">
        <v>2000</v>
      </c>
      <c r="F653" s="145">
        <v>1</v>
      </c>
      <c r="G653" s="140">
        <v>2399.9999999999941</v>
      </c>
      <c r="H653" s="140">
        <f t="shared" si="20"/>
        <v>1.1999999999999971</v>
      </c>
      <c r="I653" s="145">
        <v>1</v>
      </c>
      <c r="J653" s="140">
        <f t="shared" si="21"/>
        <v>2399.9999999999941</v>
      </c>
      <c r="K653" s="145"/>
    </row>
    <row r="654" spans="1:11" ht="19.5" customHeight="1">
      <c r="A654" s="487"/>
      <c r="B654" s="87">
        <v>6652150</v>
      </c>
      <c r="C654" s="88" t="s">
        <v>3455</v>
      </c>
      <c r="D654" s="90" t="s">
        <v>3456</v>
      </c>
      <c r="E654" s="145">
        <v>2000</v>
      </c>
      <c r="F654" s="145">
        <v>1</v>
      </c>
      <c r="G654" s="140">
        <v>2399.9999999999941</v>
      </c>
      <c r="H654" s="140">
        <f t="shared" si="20"/>
        <v>1.1999999999999971</v>
      </c>
      <c r="I654" s="145">
        <v>1</v>
      </c>
      <c r="J654" s="140">
        <f t="shared" si="21"/>
        <v>2399.9999999999941</v>
      </c>
      <c r="K654" s="145"/>
    </row>
    <row r="655" spans="1:11" ht="19.5" customHeight="1">
      <c r="A655" s="487"/>
      <c r="B655" s="87">
        <v>6653200</v>
      </c>
      <c r="C655" s="88" t="s">
        <v>3457</v>
      </c>
      <c r="D655" s="90" t="s">
        <v>3458</v>
      </c>
      <c r="E655" s="145">
        <v>2000</v>
      </c>
      <c r="F655" s="145">
        <v>1</v>
      </c>
      <c r="G655" s="140">
        <v>2399.9999999999941</v>
      </c>
      <c r="H655" s="140">
        <f t="shared" si="20"/>
        <v>1.1999999999999971</v>
      </c>
      <c r="I655" s="145">
        <v>1</v>
      </c>
      <c r="J655" s="140">
        <f t="shared" si="21"/>
        <v>2399.9999999999941</v>
      </c>
      <c r="K655" s="145"/>
    </row>
    <row r="656" spans="1:11" ht="19.5" customHeight="1">
      <c r="A656" s="487"/>
      <c r="B656" s="87">
        <v>6654200</v>
      </c>
      <c r="C656" s="88" t="s">
        <v>3459</v>
      </c>
      <c r="D656" s="90" t="s">
        <v>3460</v>
      </c>
      <c r="E656" s="145">
        <v>2000</v>
      </c>
      <c r="F656" s="145">
        <v>1</v>
      </c>
      <c r="G656" s="140">
        <v>2599.9999999999923</v>
      </c>
      <c r="H656" s="140">
        <f t="shared" si="20"/>
        <v>1.299999999999996</v>
      </c>
      <c r="I656" s="145">
        <v>1</v>
      </c>
      <c r="J656" s="140">
        <f t="shared" si="21"/>
        <v>2599.9999999999923</v>
      </c>
      <c r="K656" s="145"/>
    </row>
    <row r="657" spans="1:11" ht="19.5" customHeight="1">
      <c r="A657" s="487"/>
      <c r="B657" s="87">
        <v>665551</v>
      </c>
      <c r="C657" s="88" t="s">
        <v>3461</v>
      </c>
      <c r="D657" s="90" t="s">
        <v>3462</v>
      </c>
      <c r="E657" s="145">
        <v>2000</v>
      </c>
      <c r="F657" s="145">
        <v>1</v>
      </c>
      <c r="G657" s="140">
        <v>2399.9999999999941</v>
      </c>
      <c r="H657" s="140">
        <f t="shared" si="20"/>
        <v>1.1999999999999971</v>
      </c>
      <c r="I657" s="145">
        <v>1</v>
      </c>
      <c r="J657" s="140">
        <f t="shared" si="21"/>
        <v>2399.9999999999941</v>
      </c>
      <c r="K657" s="145"/>
    </row>
    <row r="658" spans="1:11" ht="19.5" customHeight="1">
      <c r="A658" s="487"/>
      <c r="B658" s="87">
        <v>6656151</v>
      </c>
      <c r="C658" s="88" t="s">
        <v>3463</v>
      </c>
      <c r="D658" s="90" t="s">
        <v>3464</v>
      </c>
      <c r="E658" s="145">
        <v>2000</v>
      </c>
      <c r="F658" s="145">
        <v>1</v>
      </c>
      <c r="G658" s="140">
        <v>2399.9999999999941</v>
      </c>
      <c r="H658" s="140">
        <f t="shared" si="20"/>
        <v>1.1999999999999971</v>
      </c>
      <c r="I658" s="145">
        <v>1</v>
      </c>
      <c r="J658" s="140">
        <f t="shared" si="21"/>
        <v>2399.9999999999941</v>
      </c>
      <c r="K658" s="145"/>
    </row>
    <row r="659" spans="1:11" ht="19.5" customHeight="1">
      <c r="A659" s="488"/>
      <c r="B659" s="87">
        <v>6657201</v>
      </c>
      <c r="C659" s="88" t="s">
        <v>3465</v>
      </c>
      <c r="D659" s="90" t="s">
        <v>3466</v>
      </c>
      <c r="E659" s="145">
        <v>2000</v>
      </c>
      <c r="F659" s="145">
        <v>1</v>
      </c>
      <c r="G659" s="140">
        <v>2399.9999999999941</v>
      </c>
      <c r="H659" s="140">
        <f t="shared" si="20"/>
        <v>1.1999999999999971</v>
      </c>
      <c r="I659" s="145">
        <v>1</v>
      </c>
      <c r="J659" s="140">
        <f t="shared" si="21"/>
        <v>2399.9999999999941</v>
      </c>
      <c r="K659" s="145"/>
    </row>
    <row r="660" spans="1:11" ht="19.5" customHeight="1">
      <c r="A660" s="486" t="s">
        <v>4347</v>
      </c>
      <c r="B660" s="87">
        <v>66580</v>
      </c>
      <c r="C660" s="88" t="s">
        <v>3467</v>
      </c>
      <c r="D660" s="90" t="s">
        <v>3468</v>
      </c>
      <c r="E660" s="145">
        <v>5000</v>
      </c>
      <c r="F660" s="145">
        <v>1</v>
      </c>
      <c r="G660" s="140">
        <v>2399.9999999999941</v>
      </c>
      <c r="H660" s="140">
        <f t="shared" si="20"/>
        <v>0.47999999999999882</v>
      </c>
      <c r="I660" s="145">
        <v>1</v>
      </c>
      <c r="J660" s="140">
        <f t="shared" si="21"/>
        <v>2399.9999999999941</v>
      </c>
      <c r="K660" s="145"/>
    </row>
    <row r="661" spans="1:11" ht="19.5" customHeight="1">
      <c r="A661" s="487"/>
      <c r="B661" s="87" t="s">
        <v>3469</v>
      </c>
      <c r="C661" s="88" t="s">
        <v>3470</v>
      </c>
      <c r="D661" s="90" t="s">
        <v>3471</v>
      </c>
      <c r="E661" s="145">
        <v>5000</v>
      </c>
      <c r="F661" s="145">
        <v>1</v>
      </c>
      <c r="G661" s="140">
        <v>2399.9999999999941</v>
      </c>
      <c r="H661" s="140">
        <f t="shared" si="20"/>
        <v>0.47999999999999882</v>
      </c>
      <c r="I661" s="145">
        <v>1</v>
      </c>
      <c r="J661" s="140">
        <f t="shared" si="21"/>
        <v>2399.9999999999941</v>
      </c>
      <c r="K661" s="145"/>
    </row>
    <row r="662" spans="1:11" ht="19.5" customHeight="1">
      <c r="A662" s="487"/>
      <c r="B662" s="87" t="s">
        <v>3472</v>
      </c>
      <c r="C662" s="88" t="s">
        <v>3473</v>
      </c>
      <c r="D662" s="90" t="s">
        <v>3474</v>
      </c>
      <c r="E662" s="145">
        <v>5000</v>
      </c>
      <c r="F662" s="145">
        <v>1</v>
      </c>
      <c r="G662" s="140">
        <v>2399.9999999999941</v>
      </c>
      <c r="H662" s="140">
        <f t="shared" si="20"/>
        <v>0.47999999999999882</v>
      </c>
      <c r="I662" s="145">
        <v>1</v>
      </c>
      <c r="J662" s="140">
        <f t="shared" si="21"/>
        <v>2399.9999999999941</v>
      </c>
      <c r="K662" s="145"/>
    </row>
    <row r="663" spans="1:11" ht="19.5" customHeight="1">
      <c r="A663" s="487"/>
      <c r="B663" s="87" t="s">
        <v>3475</v>
      </c>
      <c r="C663" s="88" t="s">
        <v>3476</v>
      </c>
      <c r="D663" s="90" t="s">
        <v>3477</v>
      </c>
      <c r="E663" s="145">
        <v>5000</v>
      </c>
      <c r="F663" s="145">
        <v>1</v>
      </c>
      <c r="G663" s="140">
        <v>2399.9999999999941</v>
      </c>
      <c r="H663" s="140">
        <f t="shared" si="20"/>
        <v>0.47999999999999882</v>
      </c>
      <c r="I663" s="145">
        <v>1</v>
      </c>
      <c r="J663" s="140">
        <f t="shared" si="21"/>
        <v>2399.9999999999941</v>
      </c>
      <c r="K663" s="145"/>
    </row>
    <row r="664" spans="1:11" ht="19.5" customHeight="1">
      <c r="A664" s="487"/>
      <c r="B664" s="87" t="s">
        <v>3478</v>
      </c>
      <c r="C664" s="88" t="s">
        <v>3479</v>
      </c>
      <c r="D664" s="90" t="s">
        <v>3480</v>
      </c>
      <c r="E664" s="145">
        <v>5000</v>
      </c>
      <c r="F664" s="145">
        <v>1</v>
      </c>
      <c r="G664" s="140">
        <v>2399.9999999999941</v>
      </c>
      <c r="H664" s="140">
        <f t="shared" si="20"/>
        <v>0.47999999999999882</v>
      </c>
      <c r="I664" s="145">
        <v>1</v>
      </c>
      <c r="J664" s="140">
        <f t="shared" si="21"/>
        <v>2399.9999999999941</v>
      </c>
      <c r="K664" s="145"/>
    </row>
    <row r="665" spans="1:11" ht="19.5" customHeight="1">
      <c r="A665" s="487"/>
      <c r="B665" s="87">
        <v>66631</v>
      </c>
      <c r="C665" s="88" t="s">
        <v>3481</v>
      </c>
      <c r="D665" s="90" t="s">
        <v>3482</v>
      </c>
      <c r="E665" s="145">
        <v>5000</v>
      </c>
      <c r="F665" s="145">
        <v>1</v>
      </c>
      <c r="G665" s="140">
        <v>2599.9999999999923</v>
      </c>
      <c r="H665" s="140">
        <f t="shared" si="20"/>
        <v>0.51999999999999846</v>
      </c>
      <c r="I665" s="145">
        <v>1</v>
      </c>
      <c r="J665" s="140">
        <f t="shared" si="21"/>
        <v>2599.9999999999923</v>
      </c>
      <c r="K665" s="145"/>
    </row>
    <row r="666" spans="1:11" ht="19.5" customHeight="1">
      <c r="A666" s="487"/>
      <c r="B666" s="87">
        <v>66642</v>
      </c>
      <c r="C666" s="88" t="s">
        <v>3483</v>
      </c>
      <c r="D666" s="90" t="s">
        <v>3484</v>
      </c>
      <c r="E666" s="145">
        <v>5000</v>
      </c>
      <c r="F666" s="145">
        <v>1</v>
      </c>
      <c r="G666" s="140">
        <v>2599.9999999999923</v>
      </c>
      <c r="H666" s="140">
        <f t="shared" si="20"/>
        <v>0.51999999999999846</v>
      </c>
      <c r="I666" s="145">
        <v>1</v>
      </c>
      <c r="J666" s="140">
        <f t="shared" si="21"/>
        <v>2599.9999999999923</v>
      </c>
      <c r="K666" s="145"/>
    </row>
    <row r="667" spans="1:11" ht="19.5" customHeight="1">
      <c r="A667" s="487"/>
      <c r="B667" s="87">
        <v>66653</v>
      </c>
      <c r="C667" s="88" t="s">
        <v>3485</v>
      </c>
      <c r="D667" s="90" t="s">
        <v>3486</v>
      </c>
      <c r="E667" s="145">
        <v>5000</v>
      </c>
      <c r="F667" s="145">
        <v>1</v>
      </c>
      <c r="G667" s="140">
        <v>2599.9999999999923</v>
      </c>
      <c r="H667" s="140">
        <f t="shared" si="20"/>
        <v>0.51999999999999846</v>
      </c>
      <c r="I667" s="145">
        <v>1</v>
      </c>
      <c r="J667" s="140">
        <f t="shared" si="21"/>
        <v>2599.9999999999923</v>
      </c>
      <c r="K667" s="145"/>
    </row>
    <row r="668" spans="1:11" ht="19.5" customHeight="1">
      <c r="A668" s="487"/>
      <c r="B668" s="87">
        <v>66664</v>
      </c>
      <c r="C668" s="88" t="s">
        <v>3487</v>
      </c>
      <c r="D668" s="90" t="s">
        <v>3488</v>
      </c>
      <c r="E668" s="145">
        <v>5000</v>
      </c>
      <c r="F668" s="145">
        <v>1</v>
      </c>
      <c r="G668" s="140">
        <v>2599.9999999999923</v>
      </c>
      <c r="H668" s="140">
        <f t="shared" si="20"/>
        <v>0.51999999999999846</v>
      </c>
      <c r="I668" s="145">
        <v>1</v>
      </c>
      <c r="J668" s="140">
        <f t="shared" si="21"/>
        <v>2599.9999999999923</v>
      </c>
      <c r="K668" s="145"/>
    </row>
    <row r="669" spans="1:11" ht="19.5" customHeight="1">
      <c r="A669" s="487"/>
      <c r="B669" s="87">
        <v>66675</v>
      </c>
      <c r="C669" s="88" t="s">
        <v>3489</v>
      </c>
      <c r="D669" s="90" t="s">
        <v>3490</v>
      </c>
      <c r="E669" s="145">
        <v>5000</v>
      </c>
      <c r="F669" s="145">
        <v>1</v>
      </c>
      <c r="G669" s="140">
        <v>2599.9999999999923</v>
      </c>
      <c r="H669" s="140">
        <f t="shared" si="20"/>
        <v>0.51999999999999846</v>
      </c>
      <c r="I669" s="145">
        <v>1</v>
      </c>
      <c r="J669" s="140">
        <f t="shared" si="21"/>
        <v>2599.9999999999923</v>
      </c>
      <c r="K669" s="145"/>
    </row>
    <row r="670" spans="1:11" ht="19.5" customHeight="1">
      <c r="A670" s="487"/>
      <c r="B670" s="87">
        <v>66686</v>
      </c>
      <c r="C670" s="88" t="s">
        <v>3491</v>
      </c>
      <c r="D670" s="90" t="s">
        <v>3492</v>
      </c>
      <c r="E670" s="145">
        <v>5000</v>
      </c>
      <c r="F670" s="145">
        <v>1</v>
      </c>
      <c r="G670" s="140">
        <v>2599.9999999999923</v>
      </c>
      <c r="H670" s="140">
        <f t="shared" si="20"/>
        <v>0.51999999999999846</v>
      </c>
      <c r="I670" s="145">
        <v>1</v>
      </c>
      <c r="J670" s="140">
        <f t="shared" si="21"/>
        <v>2599.9999999999923</v>
      </c>
      <c r="K670" s="145"/>
    </row>
    <row r="671" spans="1:11" ht="19.5" customHeight="1">
      <c r="A671" s="487"/>
      <c r="B671" s="87">
        <v>66697</v>
      </c>
      <c r="C671" s="88" t="s">
        <v>3493</v>
      </c>
      <c r="D671" s="90" t="s">
        <v>3494</v>
      </c>
      <c r="E671" s="145">
        <v>5000</v>
      </c>
      <c r="F671" s="145">
        <v>1</v>
      </c>
      <c r="G671" s="140">
        <v>2599.9999999999923</v>
      </c>
      <c r="H671" s="140">
        <f t="shared" si="20"/>
        <v>0.51999999999999846</v>
      </c>
      <c r="I671" s="145">
        <v>1</v>
      </c>
      <c r="J671" s="140">
        <f t="shared" si="21"/>
        <v>2599.9999999999923</v>
      </c>
      <c r="K671" s="145"/>
    </row>
    <row r="672" spans="1:11" ht="19.5" customHeight="1">
      <c r="A672" s="487"/>
      <c r="B672" s="87">
        <v>66708</v>
      </c>
      <c r="C672" s="88" t="s">
        <v>3495</v>
      </c>
      <c r="D672" s="90" t="s">
        <v>3496</v>
      </c>
      <c r="E672" s="145">
        <v>5000</v>
      </c>
      <c r="F672" s="145">
        <v>1</v>
      </c>
      <c r="G672" s="140">
        <v>2599.9999999999923</v>
      </c>
      <c r="H672" s="140">
        <f t="shared" si="20"/>
        <v>0.51999999999999846</v>
      </c>
      <c r="I672" s="145">
        <v>1</v>
      </c>
      <c r="J672" s="140">
        <f t="shared" si="21"/>
        <v>2599.9999999999923</v>
      </c>
      <c r="K672" s="145"/>
    </row>
    <row r="673" spans="1:11" ht="19.5" customHeight="1">
      <c r="A673" s="487"/>
      <c r="B673" s="87">
        <v>667150</v>
      </c>
      <c r="C673" s="88" t="s">
        <v>3497</v>
      </c>
      <c r="D673" s="90" t="s">
        <v>3498</v>
      </c>
      <c r="E673" s="145">
        <v>5000</v>
      </c>
      <c r="F673" s="145">
        <v>1</v>
      </c>
      <c r="G673" s="140">
        <v>1999.999999999998</v>
      </c>
      <c r="H673" s="140">
        <f t="shared" si="20"/>
        <v>0.39999999999999958</v>
      </c>
      <c r="I673" s="145">
        <v>1</v>
      </c>
      <c r="J673" s="140">
        <f t="shared" si="21"/>
        <v>1999.999999999998</v>
      </c>
      <c r="K673" s="145"/>
    </row>
    <row r="674" spans="1:11" ht="19.5" customHeight="1">
      <c r="A674" s="487"/>
      <c r="B674" s="87">
        <v>667251</v>
      </c>
      <c r="C674" s="88" t="s">
        <v>3499</v>
      </c>
      <c r="D674" s="90" t="s">
        <v>3500</v>
      </c>
      <c r="E674" s="145">
        <v>5000</v>
      </c>
      <c r="F674" s="145">
        <v>1</v>
      </c>
      <c r="G674" s="140">
        <v>1999.999999999998</v>
      </c>
      <c r="H674" s="140">
        <f t="shared" si="20"/>
        <v>0.39999999999999958</v>
      </c>
      <c r="I674" s="145">
        <v>1</v>
      </c>
      <c r="J674" s="140">
        <f t="shared" si="21"/>
        <v>1999.999999999998</v>
      </c>
      <c r="K674" s="145"/>
    </row>
    <row r="675" spans="1:11" ht="19.5" customHeight="1">
      <c r="A675" s="487"/>
      <c r="B675" s="87">
        <v>6673150</v>
      </c>
      <c r="C675" s="88" t="s">
        <v>3501</v>
      </c>
      <c r="D675" s="90" t="s">
        <v>3402</v>
      </c>
      <c r="E675" s="145">
        <v>5000</v>
      </c>
      <c r="F675" s="145">
        <v>1</v>
      </c>
      <c r="G675" s="140">
        <v>1999.999999999998</v>
      </c>
      <c r="H675" s="140">
        <f t="shared" si="20"/>
        <v>0.39999999999999958</v>
      </c>
      <c r="I675" s="145">
        <v>1</v>
      </c>
      <c r="J675" s="140">
        <f t="shared" si="21"/>
        <v>1999.999999999998</v>
      </c>
      <c r="K675" s="145"/>
    </row>
    <row r="676" spans="1:11" ht="19.5" customHeight="1">
      <c r="A676" s="487"/>
      <c r="B676" s="87">
        <v>6674151</v>
      </c>
      <c r="C676" s="88" t="s">
        <v>3502</v>
      </c>
      <c r="D676" s="90" t="s">
        <v>3503</v>
      </c>
      <c r="E676" s="145">
        <v>5000</v>
      </c>
      <c r="F676" s="145">
        <v>1</v>
      </c>
      <c r="G676" s="140">
        <v>1999.999999999998</v>
      </c>
      <c r="H676" s="140">
        <f t="shared" si="20"/>
        <v>0.39999999999999958</v>
      </c>
      <c r="I676" s="145">
        <v>1</v>
      </c>
      <c r="J676" s="140">
        <f t="shared" si="21"/>
        <v>1999.999999999998</v>
      </c>
      <c r="K676" s="145"/>
    </row>
    <row r="677" spans="1:11" ht="19.5" customHeight="1">
      <c r="A677" s="487"/>
      <c r="B677" s="87">
        <v>6675200</v>
      </c>
      <c r="C677" s="88" t="s">
        <v>3405</v>
      </c>
      <c r="D677" s="90" t="s">
        <v>3406</v>
      </c>
      <c r="E677" s="145">
        <v>5000</v>
      </c>
      <c r="F677" s="145">
        <v>1</v>
      </c>
      <c r="G677" s="140">
        <v>1999.999999999998</v>
      </c>
      <c r="H677" s="140">
        <f t="shared" si="20"/>
        <v>0.39999999999999958</v>
      </c>
      <c r="I677" s="145">
        <v>1</v>
      </c>
      <c r="J677" s="140">
        <f t="shared" si="21"/>
        <v>1999.999999999998</v>
      </c>
      <c r="K677" s="145"/>
    </row>
    <row r="678" spans="1:11" ht="19.5" customHeight="1">
      <c r="A678" s="487"/>
      <c r="B678" s="87">
        <v>6676201</v>
      </c>
      <c r="C678" s="88" t="s">
        <v>3504</v>
      </c>
      <c r="D678" s="90" t="s">
        <v>3505</v>
      </c>
      <c r="E678" s="145">
        <v>5000</v>
      </c>
      <c r="F678" s="145">
        <v>1</v>
      </c>
      <c r="G678" s="140">
        <v>1999.999999999998</v>
      </c>
      <c r="H678" s="140">
        <f t="shared" si="20"/>
        <v>0.39999999999999958</v>
      </c>
      <c r="I678" s="145">
        <v>1</v>
      </c>
      <c r="J678" s="140">
        <f t="shared" si="21"/>
        <v>1999.999999999998</v>
      </c>
      <c r="K678" s="145"/>
    </row>
    <row r="679" spans="1:11" ht="19.5" customHeight="1">
      <c r="A679" s="488"/>
      <c r="B679" s="87">
        <v>6677202</v>
      </c>
      <c r="C679" s="88" t="s">
        <v>3506</v>
      </c>
      <c r="D679" s="90" t="s">
        <v>3410</v>
      </c>
      <c r="E679" s="145">
        <v>5000</v>
      </c>
      <c r="F679" s="145">
        <v>1</v>
      </c>
      <c r="G679" s="140">
        <v>2399.9999999999941</v>
      </c>
      <c r="H679" s="140">
        <f t="shared" si="20"/>
        <v>0.47999999999999882</v>
      </c>
      <c r="I679" s="145">
        <v>1</v>
      </c>
      <c r="J679" s="140">
        <f t="shared" si="21"/>
        <v>2399.9999999999941</v>
      </c>
      <c r="K679" s="145"/>
    </row>
    <row r="680" spans="1:11" ht="19.5" customHeight="1">
      <c r="A680" s="486" t="s">
        <v>4348</v>
      </c>
      <c r="B680" s="87">
        <v>6678500</v>
      </c>
      <c r="C680" s="88" t="s">
        <v>3507</v>
      </c>
      <c r="D680" s="90" t="s">
        <v>3508</v>
      </c>
      <c r="E680" s="145">
        <v>5000</v>
      </c>
      <c r="F680" s="145">
        <v>1</v>
      </c>
      <c r="G680" s="140">
        <v>2599.9999999999923</v>
      </c>
      <c r="H680" s="140">
        <f t="shared" si="20"/>
        <v>0.51999999999999846</v>
      </c>
      <c r="I680" s="145">
        <v>1</v>
      </c>
      <c r="J680" s="140">
        <f t="shared" si="21"/>
        <v>2599.9999999999923</v>
      </c>
      <c r="K680" s="145"/>
    </row>
    <row r="681" spans="1:11" ht="19.5" customHeight="1">
      <c r="A681" s="487"/>
      <c r="B681" s="87" t="s">
        <v>3509</v>
      </c>
      <c r="C681" s="88" t="s">
        <v>3510</v>
      </c>
      <c r="D681" s="90" t="s">
        <v>3511</v>
      </c>
      <c r="E681" s="145">
        <v>5000</v>
      </c>
      <c r="F681" s="145">
        <v>1</v>
      </c>
      <c r="G681" s="140">
        <v>2599.9999999999923</v>
      </c>
      <c r="H681" s="140">
        <f t="shared" si="20"/>
        <v>0.51999999999999846</v>
      </c>
      <c r="I681" s="145">
        <v>1</v>
      </c>
      <c r="J681" s="140">
        <f t="shared" si="21"/>
        <v>2599.9999999999923</v>
      </c>
      <c r="K681" s="145"/>
    </row>
    <row r="682" spans="1:11" ht="19.5" customHeight="1">
      <c r="A682" s="487"/>
      <c r="B682" s="87" t="s">
        <v>3512</v>
      </c>
      <c r="C682" s="88" t="s">
        <v>3513</v>
      </c>
      <c r="D682" s="90" t="s">
        <v>3514</v>
      </c>
      <c r="E682" s="145">
        <v>5000</v>
      </c>
      <c r="F682" s="145">
        <v>1</v>
      </c>
      <c r="G682" s="140">
        <v>2599.9999999999923</v>
      </c>
      <c r="H682" s="140">
        <f t="shared" si="20"/>
        <v>0.51999999999999846</v>
      </c>
      <c r="I682" s="145">
        <v>1</v>
      </c>
      <c r="J682" s="140">
        <f t="shared" si="21"/>
        <v>2599.9999999999923</v>
      </c>
      <c r="K682" s="145"/>
    </row>
    <row r="683" spans="1:11" ht="19.5" customHeight="1">
      <c r="A683" s="487"/>
      <c r="B683" s="87" t="s">
        <v>3515</v>
      </c>
      <c r="C683" s="88" t="s">
        <v>3516</v>
      </c>
      <c r="D683" s="90" t="s">
        <v>3517</v>
      </c>
      <c r="E683" s="145">
        <v>5000</v>
      </c>
      <c r="F683" s="145">
        <v>1</v>
      </c>
      <c r="G683" s="140">
        <v>2599.9999999999923</v>
      </c>
      <c r="H683" s="140">
        <f t="shared" si="20"/>
        <v>0.51999999999999846</v>
      </c>
      <c r="I683" s="145">
        <v>1</v>
      </c>
      <c r="J683" s="140">
        <f t="shared" si="21"/>
        <v>2599.9999999999923</v>
      </c>
      <c r="K683" s="145"/>
    </row>
    <row r="684" spans="1:11" ht="19.5" customHeight="1">
      <c r="A684" s="487"/>
      <c r="B684" s="87" t="s">
        <v>3518</v>
      </c>
      <c r="C684" s="88" t="s">
        <v>3519</v>
      </c>
      <c r="D684" s="90" t="s">
        <v>3520</v>
      </c>
      <c r="E684" s="145">
        <v>5000</v>
      </c>
      <c r="F684" s="145">
        <v>1</v>
      </c>
      <c r="G684" s="140">
        <v>2599.9999999999923</v>
      </c>
      <c r="H684" s="140">
        <f t="shared" si="20"/>
        <v>0.51999999999999846</v>
      </c>
      <c r="I684" s="145">
        <v>1</v>
      </c>
      <c r="J684" s="140">
        <f t="shared" si="21"/>
        <v>2599.9999999999923</v>
      </c>
      <c r="K684" s="145"/>
    </row>
    <row r="685" spans="1:11" ht="19.5" customHeight="1">
      <c r="A685" s="487"/>
      <c r="B685" s="87">
        <v>6683501</v>
      </c>
      <c r="C685" s="88" t="s">
        <v>3521</v>
      </c>
      <c r="D685" s="90" t="s">
        <v>3522</v>
      </c>
      <c r="E685" s="145">
        <v>5000</v>
      </c>
      <c r="F685" s="145">
        <v>1</v>
      </c>
      <c r="G685" s="140">
        <v>2800.0000000000082</v>
      </c>
      <c r="H685" s="140">
        <f t="shared" si="20"/>
        <v>0.56000000000000161</v>
      </c>
      <c r="I685" s="145">
        <v>1</v>
      </c>
      <c r="J685" s="140">
        <f t="shared" si="21"/>
        <v>2800.0000000000082</v>
      </c>
      <c r="K685" s="145"/>
    </row>
    <row r="686" spans="1:11" ht="19.5" customHeight="1">
      <c r="A686" s="487"/>
      <c r="B686" s="87">
        <v>6684502</v>
      </c>
      <c r="C686" s="88" t="s">
        <v>3523</v>
      </c>
      <c r="D686" s="90" t="s">
        <v>3524</v>
      </c>
      <c r="E686" s="145">
        <v>5000</v>
      </c>
      <c r="F686" s="145">
        <v>1</v>
      </c>
      <c r="G686" s="140">
        <v>2800.0000000000082</v>
      </c>
      <c r="H686" s="140">
        <f t="shared" si="20"/>
        <v>0.56000000000000161</v>
      </c>
      <c r="I686" s="145">
        <v>1</v>
      </c>
      <c r="J686" s="140">
        <f t="shared" si="21"/>
        <v>2800.0000000000082</v>
      </c>
      <c r="K686" s="145"/>
    </row>
    <row r="687" spans="1:11" ht="19.5" customHeight="1">
      <c r="A687" s="487"/>
      <c r="B687" s="87">
        <v>6685503</v>
      </c>
      <c r="C687" s="88" t="s">
        <v>3525</v>
      </c>
      <c r="D687" s="90" t="s">
        <v>3526</v>
      </c>
      <c r="E687" s="145">
        <v>5000</v>
      </c>
      <c r="F687" s="145">
        <v>1</v>
      </c>
      <c r="G687" s="140">
        <v>2800.0000000000082</v>
      </c>
      <c r="H687" s="140">
        <f t="shared" si="20"/>
        <v>0.56000000000000161</v>
      </c>
      <c r="I687" s="145">
        <v>1</v>
      </c>
      <c r="J687" s="140">
        <f t="shared" si="21"/>
        <v>2800.0000000000082</v>
      </c>
      <c r="K687" s="145"/>
    </row>
    <row r="688" spans="1:11" ht="19.5" customHeight="1">
      <c r="A688" s="487"/>
      <c r="B688" s="87">
        <v>6686504</v>
      </c>
      <c r="C688" s="88" t="s">
        <v>3527</v>
      </c>
      <c r="D688" s="90" t="s">
        <v>3528</v>
      </c>
      <c r="E688" s="145">
        <v>5000</v>
      </c>
      <c r="F688" s="145">
        <v>1</v>
      </c>
      <c r="G688" s="140">
        <v>2800.0000000000082</v>
      </c>
      <c r="H688" s="140">
        <f t="shared" si="20"/>
        <v>0.56000000000000161</v>
      </c>
      <c r="I688" s="145">
        <v>1</v>
      </c>
      <c r="J688" s="140">
        <f t="shared" si="21"/>
        <v>2800.0000000000082</v>
      </c>
      <c r="K688" s="145"/>
    </row>
    <row r="689" spans="1:11" ht="19.5" customHeight="1">
      <c r="A689" s="487"/>
      <c r="B689" s="87">
        <v>6687505</v>
      </c>
      <c r="C689" s="88" t="s">
        <v>3529</v>
      </c>
      <c r="D689" s="90" t="s">
        <v>3530</v>
      </c>
      <c r="E689" s="145">
        <v>5000</v>
      </c>
      <c r="F689" s="145">
        <v>1</v>
      </c>
      <c r="G689" s="140">
        <v>2800.0000000000082</v>
      </c>
      <c r="H689" s="140">
        <f t="shared" si="20"/>
        <v>0.56000000000000161</v>
      </c>
      <c r="I689" s="145">
        <v>1</v>
      </c>
      <c r="J689" s="140">
        <f t="shared" si="21"/>
        <v>2800.0000000000082</v>
      </c>
      <c r="K689" s="145"/>
    </row>
    <row r="690" spans="1:11" ht="19.5" customHeight="1">
      <c r="A690" s="487"/>
      <c r="B690" s="87">
        <v>6688506</v>
      </c>
      <c r="C690" s="88" t="s">
        <v>3531</v>
      </c>
      <c r="D690" s="90" t="s">
        <v>3532</v>
      </c>
      <c r="E690" s="145">
        <v>5000</v>
      </c>
      <c r="F690" s="145">
        <v>1</v>
      </c>
      <c r="G690" s="140">
        <v>2800.0000000000082</v>
      </c>
      <c r="H690" s="140">
        <f t="shared" si="20"/>
        <v>0.56000000000000161</v>
      </c>
      <c r="I690" s="145">
        <v>1</v>
      </c>
      <c r="J690" s="140">
        <f t="shared" si="21"/>
        <v>2800.0000000000082</v>
      </c>
      <c r="K690" s="145"/>
    </row>
    <row r="691" spans="1:11" ht="19.5" customHeight="1">
      <c r="A691" s="487"/>
      <c r="B691" s="87">
        <v>6689507</v>
      </c>
      <c r="C691" s="88" t="s">
        <v>3533</v>
      </c>
      <c r="D691" s="90" t="s">
        <v>3534</v>
      </c>
      <c r="E691" s="145">
        <v>5000</v>
      </c>
      <c r="F691" s="145">
        <v>1</v>
      </c>
      <c r="G691" s="140">
        <v>2800.0000000000082</v>
      </c>
      <c r="H691" s="140">
        <f t="shared" si="20"/>
        <v>0.56000000000000161</v>
      </c>
      <c r="I691" s="145">
        <v>1</v>
      </c>
      <c r="J691" s="140">
        <f t="shared" si="21"/>
        <v>2800.0000000000082</v>
      </c>
      <c r="K691" s="145"/>
    </row>
    <row r="692" spans="1:11" ht="19.5" customHeight="1">
      <c r="A692" s="488"/>
      <c r="B692" s="87">
        <v>6690508</v>
      </c>
      <c r="C692" s="88" t="s">
        <v>3535</v>
      </c>
      <c r="D692" s="90" t="s">
        <v>3536</v>
      </c>
      <c r="E692" s="145">
        <v>5000</v>
      </c>
      <c r="F692" s="145">
        <v>1</v>
      </c>
      <c r="G692" s="140">
        <v>2800.0000000000082</v>
      </c>
      <c r="H692" s="140">
        <f t="shared" si="20"/>
        <v>0.56000000000000161</v>
      </c>
      <c r="I692" s="145">
        <v>1</v>
      </c>
      <c r="J692" s="140">
        <f t="shared" si="21"/>
        <v>2800.0000000000082</v>
      </c>
      <c r="K692" s="145"/>
    </row>
    <row r="693" spans="1:11" ht="19.5" customHeight="1">
      <c r="A693" s="486" t="s">
        <v>4349</v>
      </c>
      <c r="B693" s="87">
        <v>66910</v>
      </c>
      <c r="C693" s="88" t="s">
        <v>3537</v>
      </c>
      <c r="D693" s="90" t="s">
        <v>3538</v>
      </c>
      <c r="E693" s="145">
        <v>5000</v>
      </c>
      <c r="F693" s="145">
        <v>1</v>
      </c>
      <c r="G693" s="140">
        <v>2700</v>
      </c>
      <c r="H693" s="140">
        <f t="shared" si="20"/>
        <v>0.54</v>
      </c>
      <c r="I693" s="145">
        <v>1</v>
      </c>
      <c r="J693" s="140">
        <f t="shared" si="21"/>
        <v>2700</v>
      </c>
      <c r="K693" s="145"/>
    </row>
    <row r="694" spans="1:11" ht="19.5" customHeight="1">
      <c r="A694" s="487"/>
      <c r="B694" s="87" t="s">
        <v>3539</v>
      </c>
      <c r="C694" s="88" t="s">
        <v>3540</v>
      </c>
      <c r="D694" s="90" t="s">
        <v>3541</v>
      </c>
      <c r="E694" s="145">
        <v>5000</v>
      </c>
      <c r="F694" s="145">
        <v>1</v>
      </c>
      <c r="G694" s="140">
        <v>2700</v>
      </c>
      <c r="H694" s="140">
        <f t="shared" si="20"/>
        <v>0.54</v>
      </c>
      <c r="I694" s="145">
        <v>1</v>
      </c>
      <c r="J694" s="140">
        <f t="shared" si="21"/>
        <v>2700</v>
      </c>
      <c r="K694" s="145"/>
    </row>
    <row r="695" spans="1:11" ht="19.5" customHeight="1">
      <c r="A695" s="487"/>
      <c r="B695" s="87" t="s">
        <v>3542</v>
      </c>
      <c r="C695" s="88" t="s">
        <v>3543</v>
      </c>
      <c r="D695" s="90" t="s">
        <v>3544</v>
      </c>
      <c r="E695" s="145">
        <v>5000</v>
      </c>
      <c r="F695" s="145">
        <v>1</v>
      </c>
      <c r="G695" s="140">
        <v>2700</v>
      </c>
      <c r="H695" s="140">
        <f t="shared" si="20"/>
        <v>0.54</v>
      </c>
      <c r="I695" s="145">
        <v>1</v>
      </c>
      <c r="J695" s="140">
        <f t="shared" si="21"/>
        <v>2700</v>
      </c>
      <c r="K695" s="145"/>
    </row>
    <row r="696" spans="1:11" ht="19.5" customHeight="1">
      <c r="A696" s="487"/>
      <c r="B696" s="87" t="s">
        <v>3545</v>
      </c>
      <c r="C696" s="88" t="s">
        <v>3546</v>
      </c>
      <c r="D696" s="90" t="s">
        <v>3547</v>
      </c>
      <c r="E696" s="145">
        <v>5000</v>
      </c>
      <c r="F696" s="145">
        <v>1</v>
      </c>
      <c r="G696" s="140">
        <v>2700</v>
      </c>
      <c r="H696" s="140">
        <f t="shared" si="20"/>
        <v>0.54</v>
      </c>
      <c r="I696" s="145">
        <v>1</v>
      </c>
      <c r="J696" s="140">
        <f t="shared" si="21"/>
        <v>2700</v>
      </c>
      <c r="K696" s="145"/>
    </row>
    <row r="697" spans="1:11" ht="19.5" customHeight="1">
      <c r="A697" s="487"/>
      <c r="B697" s="87" t="s">
        <v>3548</v>
      </c>
      <c r="C697" s="88" t="s">
        <v>3549</v>
      </c>
      <c r="D697" s="90" t="s">
        <v>3550</v>
      </c>
      <c r="E697" s="145">
        <v>5000</v>
      </c>
      <c r="F697" s="145">
        <v>1</v>
      </c>
      <c r="G697" s="140">
        <v>2700</v>
      </c>
      <c r="H697" s="140">
        <f t="shared" si="20"/>
        <v>0.54</v>
      </c>
      <c r="I697" s="145">
        <v>1</v>
      </c>
      <c r="J697" s="140">
        <f t="shared" si="21"/>
        <v>2700</v>
      </c>
      <c r="K697" s="145"/>
    </row>
    <row r="698" spans="1:11" ht="19.5" customHeight="1">
      <c r="A698" s="487"/>
      <c r="B698" s="87">
        <v>66961</v>
      </c>
      <c r="C698" s="88" t="s">
        <v>3551</v>
      </c>
      <c r="D698" s="90" t="s">
        <v>3552</v>
      </c>
      <c r="E698" s="145">
        <v>5000</v>
      </c>
      <c r="F698" s="145">
        <v>1</v>
      </c>
      <c r="G698" s="140">
        <v>2899.9999999999982</v>
      </c>
      <c r="H698" s="140">
        <f t="shared" si="20"/>
        <v>0.57999999999999963</v>
      </c>
      <c r="I698" s="145">
        <v>1</v>
      </c>
      <c r="J698" s="140">
        <f t="shared" si="21"/>
        <v>2899.9999999999982</v>
      </c>
      <c r="K698" s="145"/>
    </row>
    <row r="699" spans="1:11" ht="19.5" customHeight="1">
      <c r="A699" s="487"/>
      <c r="B699" s="87">
        <v>66972</v>
      </c>
      <c r="C699" s="88" t="s">
        <v>3553</v>
      </c>
      <c r="D699" s="90" t="s">
        <v>3554</v>
      </c>
      <c r="E699" s="145">
        <v>5000</v>
      </c>
      <c r="F699" s="145">
        <v>1</v>
      </c>
      <c r="G699" s="140">
        <v>2899.9999999999982</v>
      </c>
      <c r="H699" s="140">
        <f t="shared" si="20"/>
        <v>0.57999999999999963</v>
      </c>
      <c r="I699" s="145">
        <v>1</v>
      </c>
      <c r="J699" s="140">
        <f t="shared" si="21"/>
        <v>2899.9999999999982</v>
      </c>
      <c r="K699" s="145"/>
    </row>
    <row r="700" spans="1:11" ht="19.5" customHeight="1">
      <c r="A700" s="487"/>
      <c r="B700" s="87">
        <v>66983</v>
      </c>
      <c r="C700" s="88" t="s">
        <v>3555</v>
      </c>
      <c r="D700" s="90" t="s">
        <v>3556</v>
      </c>
      <c r="E700" s="145">
        <v>5000</v>
      </c>
      <c r="F700" s="145">
        <v>1</v>
      </c>
      <c r="G700" s="140">
        <v>2899.9999999999982</v>
      </c>
      <c r="H700" s="140">
        <f t="shared" si="20"/>
        <v>0.57999999999999963</v>
      </c>
      <c r="I700" s="145">
        <v>1</v>
      </c>
      <c r="J700" s="140">
        <f t="shared" si="21"/>
        <v>2899.9999999999982</v>
      </c>
      <c r="K700" s="145"/>
    </row>
    <row r="701" spans="1:11" ht="19.5" customHeight="1">
      <c r="A701" s="487"/>
      <c r="B701" s="87">
        <v>66994</v>
      </c>
      <c r="C701" s="88" t="s">
        <v>3557</v>
      </c>
      <c r="D701" s="90" t="s">
        <v>3558</v>
      </c>
      <c r="E701" s="145">
        <v>5000</v>
      </c>
      <c r="F701" s="145">
        <v>1</v>
      </c>
      <c r="G701" s="140">
        <v>2899.9999999999982</v>
      </c>
      <c r="H701" s="140">
        <f t="shared" si="20"/>
        <v>0.57999999999999963</v>
      </c>
      <c r="I701" s="145">
        <v>1</v>
      </c>
      <c r="J701" s="140">
        <f t="shared" si="21"/>
        <v>2899.9999999999982</v>
      </c>
      <c r="K701" s="145"/>
    </row>
    <row r="702" spans="1:11" ht="19.5" customHeight="1">
      <c r="A702" s="487"/>
      <c r="B702" s="87">
        <v>67005</v>
      </c>
      <c r="C702" s="88" t="s">
        <v>3559</v>
      </c>
      <c r="D702" s="90" t="s">
        <v>3560</v>
      </c>
      <c r="E702" s="145">
        <v>5000</v>
      </c>
      <c r="F702" s="145">
        <v>1</v>
      </c>
      <c r="G702" s="140">
        <v>2899.9999999999982</v>
      </c>
      <c r="H702" s="140">
        <f t="shared" si="20"/>
        <v>0.57999999999999963</v>
      </c>
      <c r="I702" s="145">
        <v>1</v>
      </c>
      <c r="J702" s="140">
        <f t="shared" si="21"/>
        <v>2899.9999999999982</v>
      </c>
      <c r="K702" s="145"/>
    </row>
    <row r="703" spans="1:11" ht="19.5" customHeight="1">
      <c r="A703" s="487"/>
      <c r="B703" s="87">
        <v>67016</v>
      </c>
      <c r="C703" s="88" t="s">
        <v>3561</v>
      </c>
      <c r="D703" s="90" t="s">
        <v>3562</v>
      </c>
      <c r="E703" s="145">
        <v>5000</v>
      </c>
      <c r="F703" s="145">
        <v>1</v>
      </c>
      <c r="G703" s="140">
        <v>2899.9999999999982</v>
      </c>
      <c r="H703" s="140">
        <f t="shared" si="20"/>
        <v>0.57999999999999963</v>
      </c>
      <c r="I703" s="145">
        <v>1</v>
      </c>
      <c r="J703" s="140">
        <f t="shared" si="21"/>
        <v>2899.9999999999982</v>
      </c>
      <c r="K703" s="145"/>
    </row>
    <row r="704" spans="1:11" ht="19.5" customHeight="1">
      <c r="A704" s="487"/>
      <c r="B704" s="87">
        <v>67027</v>
      </c>
      <c r="C704" s="88" t="s">
        <v>3563</v>
      </c>
      <c r="D704" s="90" t="s">
        <v>3564</v>
      </c>
      <c r="E704" s="145">
        <v>5000</v>
      </c>
      <c r="F704" s="145">
        <v>1</v>
      </c>
      <c r="G704" s="140">
        <v>2899.9999999999982</v>
      </c>
      <c r="H704" s="140">
        <f t="shared" si="20"/>
        <v>0.57999999999999963</v>
      </c>
      <c r="I704" s="145">
        <v>1</v>
      </c>
      <c r="J704" s="140">
        <f t="shared" si="21"/>
        <v>2899.9999999999982</v>
      </c>
      <c r="K704" s="145"/>
    </row>
    <row r="705" spans="1:11" ht="19.5" customHeight="1">
      <c r="A705" s="487"/>
      <c r="B705" s="87">
        <v>67038</v>
      </c>
      <c r="C705" s="88" t="s">
        <v>3565</v>
      </c>
      <c r="D705" s="90" t="s">
        <v>3566</v>
      </c>
      <c r="E705" s="145">
        <v>5000</v>
      </c>
      <c r="F705" s="145">
        <v>1</v>
      </c>
      <c r="G705" s="140">
        <v>2899.9999999999982</v>
      </c>
      <c r="H705" s="140">
        <f t="shared" si="20"/>
        <v>0.57999999999999963</v>
      </c>
      <c r="I705" s="145">
        <v>1</v>
      </c>
      <c r="J705" s="140">
        <f t="shared" si="21"/>
        <v>2899.9999999999982</v>
      </c>
      <c r="K705" s="145"/>
    </row>
    <row r="706" spans="1:11" ht="19.5" customHeight="1">
      <c r="A706" s="487"/>
      <c r="B706" s="87">
        <v>670450</v>
      </c>
      <c r="C706" s="88" t="s">
        <v>3567</v>
      </c>
      <c r="D706" s="90" t="s">
        <v>3568</v>
      </c>
      <c r="E706" s="145">
        <v>5000</v>
      </c>
      <c r="F706" s="145">
        <v>1</v>
      </c>
      <c r="G706" s="140">
        <v>2300.0000000000041</v>
      </c>
      <c r="H706" s="140">
        <f t="shared" si="20"/>
        <v>0.4600000000000008</v>
      </c>
      <c r="I706" s="145">
        <v>1</v>
      </c>
      <c r="J706" s="140">
        <f t="shared" si="21"/>
        <v>2300.0000000000041</v>
      </c>
      <c r="K706" s="145"/>
    </row>
    <row r="707" spans="1:11" ht="19.5" customHeight="1">
      <c r="A707" s="487"/>
      <c r="B707" s="87">
        <v>670551</v>
      </c>
      <c r="C707" s="88" t="s">
        <v>3569</v>
      </c>
      <c r="D707" s="90" t="s">
        <v>3570</v>
      </c>
      <c r="E707" s="145">
        <v>5000</v>
      </c>
      <c r="F707" s="145">
        <v>1</v>
      </c>
      <c r="G707" s="140">
        <v>2300.0000000000041</v>
      </c>
      <c r="H707" s="140">
        <f t="shared" si="20"/>
        <v>0.4600000000000008</v>
      </c>
      <c r="I707" s="145">
        <v>1</v>
      </c>
      <c r="J707" s="140">
        <f t="shared" si="21"/>
        <v>2300.0000000000041</v>
      </c>
      <c r="K707" s="145"/>
    </row>
    <row r="708" spans="1:11" ht="19.5" customHeight="1">
      <c r="A708" s="487"/>
      <c r="B708" s="87">
        <v>6706150</v>
      </c>
      <c r="C708" s="88" t="s">
        <v>3571</v>
      </c>
      <c r="D708" s="90" t="s">
        <v>3572</v>
      </c>
      <c r="E708" s="145">
        <v>5000</v>
      </c>
      <c r="F708" s="145">
        <v>1</v>
      </c>
      <c r="G708" s="140">
        <v>2300.0000000000041</v>
      </c>
      <c r="H708" s="140">
        <f t="shared" ref="H708:H771" si="22">G708/E708</f>
        <v>0.4600000000000008</v>
      </c>
      <c r="I708" s="145">
        <v>1</v>
      </c>
      <c r="J708" s="140">
        <f t="shared" ref="J708:J771" si="23">F708*G708*I708</f>
        <v>2300.0000000000041</v>
      </c>
      <c r="K708" s="145"/>
    </row>
    <row r="709" spans="1:11" ht="19.5" customHeight="1">
      <c r="A709" s="487"/>
      <c r="B709" s="87">
        <v>6707151</v>
      </c>
      <c r="C709" s="88" t="s">
        <v>3573</v>
      </c>
      <c r="D709" s="90" t="s">
        <v>3574</v>
      </c>
      <c r="E709" s="145">
        <v>5000</v>
      </c>
      <c r="F709" s="145">
        <v>1</v>
      </c>
      <c r="G709" s="140">
        <v>2300.0000000000041</v>
      </c>
      <c r="H709" s="140">
        <f t="shared" si="22"/>
        <v>0.4600000000000008</v>
      </c>
      <c r="I709" s="145">
        <v>1</v>
      </c>
      <c r="J709" s="140">
        <f t="shared" si="23"/>
        <v>2300.0000000000041</v>
      </c>
      <c r="K709" s="145"/>
    </row>
    <row r="710" spans="1:11" ht="19.5" customHeight="1">
      <c r="A710" s="487"/>
      <c r="B710" s="87">
        <v>6708200</v>
      </c>
      <c r="C710" s="88" t="s">
        <v>3575</v>
      </c>
      <c r="D710" s="90" t="s">
        <v>3576</v>
      </c>
      <c r="E710" s="145">
        <v>5000</v>
      </c>
      <c r="F710" s="145">
        <v>1</v>
      </c>
      <c r="G710" s="140">
        <v>2300.0000000000041</v>
      </c>
      <c r="H710" s="140">
        <f t="shared" si="22"/>
        <v>0.4600000000000008</v>
      </c>
      <c r="I710" s="145">
        <v>1</v>
      </c>
      <c r="J710" s="140">
        <f t="shared" si="23"/>
        <v>2300.0000000000041</v>
      </c>
      <c r="K710" s="145"/>
    </row>
    <row r="711" spans="1:11" ht="19.5" customHeight="1">
      <c r="A711" s="487"/>
      <c r="B711" s="87">
        <v>6709201</v>
      </c>
      <c r="C711" s="88" t="s">
        <v>3577</v>
      </c>
      <c r="D711" s="90" t="s">
        <v>3578</v>
      </c>
      <c r="E711" s="145">
        <v>5000</v>
      </c>
      <c r="F711" s="145">
        <v>1</v>
      </c>
      <c r="G711" s="140">
        <v>2300.0000000000041</v>
      </c>
      <c r="H711" s="140">
        <f t="shared" si="22"/>
        <v>0.4600000000000008</v>
      </c>
      <c r="I711" s="145">
        <v>1</v>
      </c>
      <c r="J711" s="140">
        <f t="shared" si="23"/>
        <v>2300.0000000000041</v>
      </c>
      <c r="K711" s="145"/>
    </row>
    <row r="712" spans="1:11" ht="19.5" customHeight="1">
      <c r="A712" s="488"/>
      <c r="B712" s="87">
        <v>6710202</v>
      </c>
      <c r="C712" s="88" t="s">
        <v>3579</v>
      </c>
      <c r="D712" s="90" t="s">
        <v>3580</v>
      </c>
      <c r="E712" s="145">
        <v>5000</v>
      </c>
      <c r="F712" s="145">
        <v>1</v>
      </c>
      <c r="G712" s="140">
        <v>2500.0000000000023</v>
      </c>
      <c r="H712" s="140">
        <f t="shared" si="22"/>
        <v>0.50000000000000044</v>
      </c>
      <c r="I712" s="145">
        <v>1</v>
      </c>
      <c r="J712" s="140">
        <f t="shared" si="23"/>
        <v>2500.0000000000023</v>
      </c>
      <c r="K712" s="145"/>
    </row>
    <row r="713" spans="1:11" ht="19.5" customHeight="1">
      <c r="A713" s="486" t="s">
        <v>4350</v>
      </c>
      <c r="B713" s="87">
        <v>6711500</v>
      </c>
      <c r="C713" s="88" t="s">
        <v>3581</v>
      </c>
      <c r="D713" s="90" t="s">
        <v>3582</v>
      </c>
      <c r="E713" s="145">
        <v>5000</v>
      </c>
      <c r="F713" s="145">
        <v>1</v>
      </c>
      <c r="G713" s="140">
        <v>2700</v>
      </c>
      <c r="H713" s="140">
        <f t="shared" si="22"/>
        <v>0.54</v>
      </c>
      <c r="I713" s="145">
        <v>1</v>
      </c>
      <c r="J713" s="140">
        <f t="shared" si="23"/>
        <v>2700</v>
      </c>
      <c r="K713" s="145"/>
    </row>
    <row r="714" spans="1:11" ht="19.5" customHeight="1">
      <c r="A714" s="487"/>
      <c r="B714" s="87" t="s">
        <v>3583</v>
      </c>
      <c r="C714" s="88" t="s">
        <v>3584</v>
      </c>
      <c r="D714" s="90" t="s">
        <v>3585</v>
      </c>
      <c r="E714" s="145">
        <v>5000</v>
      </c>
      <c r="F714" s="145">
        <v>1</v>
      </c>
      <c r="G714" s="140">
        <v>2700</v>
      </c>
      <c r="H714" s="140">
        <f t="shared" si="22"/>
        <v>0.54</v>
      </c>
      <c r="I714" s="145">
        <v>1</v>
      </c>
      <c r="J714" s="140">
        <f t="shared" si="23"/>
        <v>2700</v>
      </c>
      <c r="K714" s="145"/>
    </row>
    <row r="715" spans="1:11" ht="19.5" customHeight="1">
      <c r="A715" s="487"/>
      <c r="B715" s="87" t="s">
        <v>3586</v>
      </c>
      <c r="C715" s="88" t="s">
        <v>3587</v>
      </c>
      <c r="D715" s="90" t="s">
        <v>3588</v>
      </c>
      <c r="E715" s="145">
        <v>5000</v>
      </c>
      <c r="F715" s="145">
        <v>1</v>
      </c>
      <c r="G715" s="140">
        <v>2700</v>
      </c>
      <c r="H715" s="140">
        <f t="shared" si="22"/>
        <v>0.54</v>
      </c>
      <c r="I715" s="145">
        <v>1</v>
      </c>
      <c r="J715" s="140">
        <f t="shared" si="23"/>
        <v>2700</v>
      </c>
      <c r="K715" s="145"/>
    </row>
    <row r="716" spans="1:11" ht="19.5" customHeight="1">
      <c r="A716" s="487"/>
      <c r="B716" s="87" t="s">
        <v>3589</v>
      </c>
      <c r="C716" s="88" t="s">
        <v>3590</v>
      </c>
      <c r="D716" s="90" t="s">
        <v>3591</v>
      </c>
      <c r="E716" s="145">
        <v>5000</v>
      </c>
      <c r="F716" s="145">
        <v>1</v>
      </c>
      <c r="G716" s="140">
        <v>2700</v>
      </c>
      <c r="H716" s="140">
        <f t="shared" si="22"/>
        <v>0.54</v>
      </c>
      <c r="I716" s="145">
        <v>1</v>
      </c>
      <c r="J716" s="140">
        <f t="shared" si="23"/>
        <v>2700</v>
      </c>
      <c r="K716" s="145"/>
    </row>
    <row r="717" spans="1:11" ht="19.5" customHeight="1">
      <c r="A717" s="487"/>
      <c r="B717" s="87" t="s">
        <v>3592</v>
      </c>
      <c r="C717" s="88" t="s">
        <v>3593</v>
      </c>
      <c r="D717" s="90" t="s">
        <v>3594</v>
      </c>
      <c r="E717" s="145">
        <v>5000</v>
      </c>
      <c r="F717" s="145">
        <v>1</v>
      </c>
      <c r="G717" s="140">
        <v>2700</v>
      </c>
      <c r="H717" s="140">
        <f t="shared" si="22"/>
        <v>0.54</v>
      </c>
      <c r="I717" s="145">
        <v>1</v>
      </c>
      <c r="J717" s="140">
        <f t="shared" si="23"/>
        <v>2700</v>
      </c>
      <c r="K717" s="145"/>
    </row>
    <row r="718" spans="1:11" ht="19.5" customHeight="1">
      <c r="A718" s="487"/>
      <c r="B718" s="87">
        <v>6716501</v>
      </c>
      <c r="C718" s="88" t="s">
        <v>3595</v>
      </c>
      <c r="D718" s="90" t="s">
        <v>3596</v>
      </c>
      <c r="E718" s="145">
        <v>5000</v>
      </c>
      <c r="F718" s="145">
        <v>1</v>
      </c>
      <c r="G718" s="140">
        <v>2899.9999999999982</v>
      </c>
      <c r="H718" s="140">
        <f t="shared" si="22"/>
        <v>0.57999999999999963</v>
      </c>
      <c r="I718" s="145">
        <v>1</v>
      </c>
      <c r="J718" s="140">
        <f t="shared" si="23"/>
        <v>2899.9999999999982</v>
      </c>
      <c r="K718" s="145"/>
    </row>
    <row r="719" spans="1:11" ht="19.5" customHeight="1">
      <c r="A719" s="487"/>
      <c r="B719" s="87">
        <v>6717502</v>
      </c>
      <c r="C719" s="88" t="s">
        <v>3597</v>
      </c>
      <c r="D719" s="90" t="s">
        <v>3598</v>
      </c>
      <c r="E719" s="145">
        <v>5000</v>
      </c>
      <c r="F719" s="145">
        <v>1</v>
      </c>
      <c r="G719" s="140">
        <v>2899.9999999999982</v>
      </c>
      <c r="H719" s="140">
        <f t="shared" si="22"/>
        <v>0.57999999999999963</v>
      </c>
      <c r="I719" s="145">
        <v>1</v>
      </c>
      <c r="J719" s="140">
        <f t="shared" si="23"/>
        <v>2899.9999999999982</v>
      </c>
      <c r="K719" s="145"/>
    </row>
    <row r="720" spans="1:11" ht="19.5" customHeight="1">
      <c r="A720" s="487"/>
      <c r="B720" s="87">
        <v>6718503</v>
      </c>
      <c r="C720" s="88" t="s">
        <v>3599</v>
      </c>
      <c r="D720" s="90" t="s">
        <v>3600</v>
      </c>
      <c r="E720" s="145">
        <v>5000</v>
      </c>
      <c r="F720" s="145">
        <v>1</v>
      </c>
      <c r="G720" s="140">
        <v>2899.9999999999982</v>
      </c>
      <c r="H720" s="140">
        <f t="shared" si="22"/>
        <v>0.57999999999999963</v>
      </c>
      <c r="I720" s="145">
        <v>1</v>
      </c>
      <c r="J720" s="140">
        <f t="shared" si="23"/>
        <v>2899.9999999999982</v>
      </c>
      <c r="K720" s="145"/>
    </row>
    <row r="721" spans="1:11" ht="19.5" customHeight="1">
      <c r="A721" s="487"/>
      <c r="B721" s="87">
        <v>6719504</v>
      </c>
      <c r="C721" s="88" t="s">
        <v>3601</v>
      </c>
      <c r="D721" s="90" t="s">
        <v>3602</v>
      </c>
      <c r="E721" s="145">
        <v>5000</v>
      </c>
      <c r="F721" s="145">
        <v>1</v>
      </c>
      <c r="G721" s="140">
        <v>2899.9999999999982</v>
      </c>
      <c r="H721" s="140">
        <f t="shared" si="22"/>
        <v>0.57999999999999963</v>
      </c>
      <c r="I721" s="145">
        <v>1</v>
      </c>
      <c r="J721" s="140">
        <f t="shared" si="23"/>
        <v>2899.9999999999982</v>
      </c>
      <c r="K721" s="145"/>
    </row>
    <row r="722" spans="1:11" ht="19.5" customHeight="1">
      <c r="A722" s="487"/>
      <c r="B722" s="87">
        <v>6720505</v>
      </c>
      <c r="C722" s="88" t="s">
        <v>3603</v>
      </c>
      <c r="D722" s="90" t="s">
        <v>3604</v>
      </c>
      <c r="E722" s="145">
        <v>5000</v>
      </c>
      <c r="F722" s="145">
        <v>1</v>
      </c>
      <c r="G722" s="140">
        <v>2899.9999999999982</v>
      </c>
      <c r="H722" s="140">
        <f t="shared" si="22"/>
        <v>0.57999999999999963</v>
      </c>
      <c r="I722" s="145">
        <v>1</v>
      </c>
      <c r="J722" s="140">
        <f t="shared" si="23"/>
        <v>2899.9999999999982</v>
      </c>
      <c r="K722" s="145"/>
    </row>
    <row r="723" spans="1:11" ht="19.5" customHeight="1">
      <c r="A723" s="487"/>
      <c r="B723" s="87">
        <v>6721506</v>
      </c>
      <c r="C723" s="88" t="s">
        <v>3605</v>
      </c>
      <c r="D723" s="90" t="s">
        <v>3606</v>
      </c>
      <c r="E723" s="145">
        <v>5000</v>
      </c>
      <c r="F723" s="145">
        <v>1</v>
      </c>
      <c r="G723" s="140">
        <v>2899.9999999999982</v>
      </c>
      <c r="H723" s="140">
        <f t="shared" si="22"/>
        <v>0.57999999999999963</v>
      </c>
      <c r="I723" s="145">
        <v>1</v>
      </c>
      <c r="J723" s="140">
        <f t="shared" si="23"/>
        <v>2899.9999999999982</v>
      </c>
      <c r="K723" s="145"/>
    </row>
    <row r="724" spans="1:11" ht="19.5" customHeight="1">
      <c r="A724" s="487"/>
      <c r="B724" s="87">
        <v>6722507</v>
      </c>
      <c r="C724" s="88" t="s">
        <v>3607</v>
      </c>
      <c r="D724" s="90" t="s">
        <v>3608</v>
      </c>
      <c r="E724" s="145">
        <v>5000</v>
      </c>
      <c r="F724" s="145">
        <v>1</v>
      </c>
      <c r="G724" s="140">
        <v>2899.9999999999982</v>
      </c>
      <c r="H724" s="140">
        <f t="shared" si="22"/>
        <v>0.57999999999999963</v>
      </c>
      <c r="I724" s="145">
        <v>1</v>
      </c>
      <c r="J724" s="140">
        <f t="shared" si="23"/>
        <v>2899.9999999999982</v>
      </c>
      <c r="K724" s="145"/>
    </row>
    <row r="725" spans="1:11" ht="19.5" customHeight="1">
      <c r="A725" s="488"/>
      <c r="B725" s="87">
        <v>6723508</v>
      </c>
      <c r="C725" s="88" t="s">
        <v>3609</v>
      </c>
      <c r="D725" s="90" t="s">
        <v>3610</v>
      </c>
      <c r="E725" s="145">
        <v>5000</v>
      </c>
      <c r="F725" s="145">
        <v>1</v>
      </c>
      <c r="G725" s="140">
        <v>2899.9999999999982</v>
      </c>
      <c r="H725" s="140">
        <f t="shared" si="22"/>
        <v>0.57999999999999963</v>
      </c>
      <c r="I725" s="145">
        <v>1</v>
      </c>
      <c r="J725" s="140">
        <f t="shared" si="23"/>
        <v>2899.9999999999982</v>
      </c>
      <c r="K725" s="145"/>
    </row>
    <row r="726" spans="1:11" ht="19.5" customHeight="1">
      <c r="A726" s="486" t="s">
        <v>4351</v>
      </c>
      <c r="B726" s="87">
        <v>672450</v>
      </c>
      <c r="C726" s="88" t="s">
        <v>3611</v>
      </c>
      <c r="D726" s="90" t="s">
        <v>3612</v>
      </c>
      <c r="E726" s="145">
        <v>2000</v>
      </c>
      <c r="F726" s="145">
        <v>1</v>
      </c>
      <c r="G726" s="140">
        <v>2399.9999999999941</v>
      </c>
      <c r="H726" s="140">
        <f t="shared" si="22"/>
        <v>1.1999999999999971</v>
      </c>
      <c r="I726" s="145">
        <v>1</v>
      </c>
      <c r="J726" s="140">
        <f t="shared" si="23"/>
        <v>2399.9999999999941</v>
      </c>
      <c r="K726" s="145"/>
    </row>
    <row r="727" spans="1:11" ht="19.5" customHeight="1">
      <c r="A727" s="487"/>
      <c r="B727" s="87">
        <v>672551</v>
      </c>
      <c r="C727" s="88" t="s">
        <v>3613</v>
      </c>
      <c r="D727" s="90" t="s">
        <v>3614</v>
      </c>
      <c r="E727" s="145">
        <v>2000</v>
      </c>
      <c r="F727" s="145">
        <v>1</v>
      </c>
      <c r="G727" s="140">
        <v>2399.9999999999941</v>
      </c>
      <c r="H727" s="140">
        <f t="shared" si="22"/>
        <v>1.1999999999999971</v>
      </c>
      <c r="I727" s="145">
        <v>1</v>
      </c>
      <c r="J727" s="140">
        <f t="shared" si="23"/>
        <v>2399.9999999999941</v>
      </c>
      <c r="K727" s="145"/>
    </row>
    <row r="728" spans="1:11" ht="19.5" customHeight="1">
      <c r="A728" s="487"/>
      <c r="B728" s="87">
        <v>6726150</v>
      </c>
      <c r="C728" s="88" t="s">
        <v>3615</v>
      </c>
      <c r="D728" s="90" t="s">
        <v>3616</v>
      </c>
      <c r="E728" s="145">
        <v>2000</v>
      </c>
      <c r="F728" s="145">
        <v>1</v>
      </c>
      <c r="G728" s="140">
        <v>2399.9999999999941</v>
      </c>
      <c r="H728" s="140">
        <f t="shared" si="22"/>
        <v>1.1999999999999971</v>
      </c>
      <c r="I728" s="145">
        <v>1</v>
      </c>
      <c r="J728" s="140">
        <f t="shared" si="23"/>
        <v>2399.9999999999941</v>
      </c>
      <c r="K728" s="145"/>
    </row>
    <row r="729" spans="1:11" ht="19.5" customHeight="1">
      <c r="A729" s="487"/>
      <c r="B729" s="87">
        <v>6727151</v>
      </c>
      <c r="C729" s="88" t="s">
        <v>3617</v>
      </c>
      <c r="D729" s="90" t="s">
        <v>3618</v>
      </c>
      <c r="E729" s="145">
        <v>2000</v>
      </c>
      <c r="F729" s="145">
        <v>1</v>
      </c>
      <c r="G729" s="140">
        <v>2399.9999999999941</v>
      </c>
      <c r="H729" s="140">
        <f t="shared" si="22"/>
        <v>1.1999999999999971</v>
      </c>
      <c r="I729" s="145">
        <v>1</v>
      </c>
      <c r="J729" s="140">
        <f t="shared" si="23"/>
        <v>2399.9999999999941</v>
      </c>
      <c r="K729" s="145"/>
    </row>
    <row r="730" spans="1:11" ht="19.5" customHeight="1">
      <c r="A730" s="487"/>
      <c r="B730" s="87">
        <v>6728200</v>
      </c>
      <c r="C730" s="88" t="s">
        <v>3619</v>
      </c>
      <c r="D730" s="90" t="s">
        <v>3620</v>
      </c>
      <c r="E730" s="145">
        <v>2000</v>
      </c>
      <c r="F730" s="145">
        <v>1</v>
      </c>
      <c r="G730" s="140">
        <v>2399.9999999999941</v>
      </c>
      <c r="H730" s="140">
        <f t="shared" si="22"/>
        <v>1.1999999999999971</v>
      </c>
      <c r="I730" s="145">
        <v>1</v>
      </c>
      <c r="J730" s="140">
        <f t="shared" si="23"/>
        <v>2399.9999999999941</v>
      </c>
      <c r="K730" s="145"/>
    </row>
    <row r="731" spans="1:11" ht="19.5" customHeight="1">
      <c r="A731" s="487"/>
      <c r="B731" s="87">
        <v>6729201</v>
      </c>
      <c r="C731" s="88" t="s">
        <v>3621</v>
      </c>
      <c r="D731" s="90" t="s">
        <v>3622</v>
      </c>
      <c r="E731" s="145">
        <v>2000</v>
      </c>
      <c r="F731" s="145">
        <v>1</v>
      </c>
      <c r="G731" s="140">
        <v>2399.9999999999941</v>
      </c>
      <c r="H731" s="140">
        <f t="shared" si="22"/>
        <v>1.1999999999999971</v>
      </c>
      <c r="I731" s="145">
        <v>1</v>
      </c>
      <c r="J731" s="140">
        <f t="shared" si="23"/>
        <v>2399.9999999999941</v>
      </c>
      <c r="K731" s="145"/>
    </row>
    <row r="732" spans="1:11" ht="19.5" customHeight="1">
      <c r="A732" s="488"/>
      <c r="B732" s="87">
        <v>6730200</v>
      </c>
      <c r="C732" s="88" t="s">
        <v>3623</v>
      </c>
      <c r="D732" s="90" t="s">
        <v>3624</v>
      </c>
      <c r="E732" s="145">
        <v>2000</v>
      </c>
      <c r="F732" s="145">
        <v>1</v>
      </c>
      <c r="G732" s="140">
        <v>2599.9999999999923</v>
      </c>
      <c r="H732" s="140">
        <f t="shared" si="22"/>
        <v>1.299999999999996</v>
      </c>
      <c r="I732" s="145">
        <v>1</v>
      </c>
      <c r="J732" s="140">
        <f t="shared" si="23"/>
        <v>2599.9999999999923</v>
      </c>
      <c r="K732" s="145"/>
    </row>
    <row r="733" spans="1:11" ht="19.5" customHeight="1">
      <c r="A733" s="486" t="s">
        <v>4352</v>
      </c>
      <c r="B733" s="87">
        <v>673150</v>
      </c>
      <c r="C733" s="88" t="s">
        <v>3625</v>
      </c>
      <c r="D733" s="90" t="s">
        <v>3626</v>
      </c>
      <c r="E733" s="145">
        <v>2000</v>
      </c>
      <c r="F733" s="145">
        <v>1</v>
      </c>
      <c r="G733" s="140">
        <v>2599.9999999999923</v>
      </c>
      <c r="H733" s="140">
        <f t="shared" si="22"/>
        <v>1.299999999999996</v>
      </c>
      <c r="I733" s="145">
        <v>1</v>
      </c>
      <c r="J733" s="140">
        <f t="shared" si="23"/>
        <v>2599.9999999999923</v>
      </c>
      <c r="K733" s="145"/>
    </row>
    <row r="734" spans="1:11" ht="19.5" customHeight="1">
      <c r="A734" s="487"/>
      <c r="B734" s="87" t="s">
        <v>3627</v>
      </c>
      <c r="C734" s="88" t="s">
        <v>3628</v>
      </c>
      <c r="D734" s="90" t="s">
        <v>3629</v>
      </c>
      <c r="E734" s="145">
        <v>2000</v>
      </c>
      <c r="F734" s="145">
        <v>1</v>
      </c>
      <c r="G734" s="140">
        <v>2599.9999999999923</v>
      </c>
      <c r="H734" s="140">
        <f t="shared" si="22"/>
        <v>1.299999999999996</v>
      </c>
      <c r="I734" s="145">
        <v>1</v>
      </c>
      <c r="J734" s="140">
        <f t="shared" si="23"/>
        <v>2599.9999999999923</v>
      </c>
      <c r="K734" s="145"/>
    </row>
    <row r="735" spans="1:11" ht="19.5" customHeight="1">
      <c r="A735" s="487"/>
      <c r="B735" s="87" t="s">
        <v>3630</v>
      </c>
      <c r="C735" s="88" t="s">
        <v>3631</v>
      </c>
      <c r="D735" s="90" t="s">
        <v>3632</v>
      </c>
      <c r="E735" s="145">
        <v>2000</v>
      </c>
      <c r="F735" s="145">
        <v>1</v>
      </c>
      <c r="G735" s="140">
        <v>2599.9999999999923</v>
      </c>
      <c r="H735" s="140">
        <f t="shared" si="22"/>
        <v>1.299999999999996</v>
      </c>
      <c r="I735" s="145">
        <v>1</v>
      </c>
      <c r="J735" s="140">
        <f t="shared" si="23"/>
        <v>2599.9999999999923</v>
      </c>
      <c r="K735" s="145"/>
    </row>
    <row r="736" spans="1:11" ht="19.5" customHeight="1">
      <c r="A736" s="487"/>
      <c r="B736" s="87" t="s">
        <v>3633</v>
      </c>
      <c r="C736" s="88" t="s">
        <v>3634</v>
      </c>
      <c r="D736" s="90" t="s">
        <v>3635</v>
      </c>
      <c r="E736" s="145">
        <v>2000</v>
      </c>
      <c r="F736" s="145">
        <v>1</v>
      </c>
      <c r="G736" s="140">
        <v>2599.9999999999923</v>
      </c>
      <c r="H736" s="140">
        <f t="shared" si="22"/>
        <v>1.299999999999996</v>
      </c>
      <c r="I736" s="145">
        <v>1</v>
      </c>
      <c r="J736" s="140">
        <f t="shared" si="23"/>
        <v>2599.9999999999923</v>
      </c>
      <c r="K736" s="145"/>
    </row>
    <row r="737" spans="1:11" ht="19.5" customHeight="1">
      <c r="A737" s="487"/>
      <c r="B737" s="87" t="s">
        <v>3636</v>
      </c>
      <c r="C737" s="88" t="s">
        <v>3637</v>
      </c>
      <c r="D737" s="90" t="s">
        <v>3638</v>
      </c>
      <c r="E737" s="145">
        <v>2000</v>
      </c>
      <c r="F737" s="145">
        <v>1</v>
      </c>
      <c r="G737" s="140">
        <v>2599.9999999999923</v>
      </c>
      <c r="H737" s="140">
        <f t="shared" si="22"/>
        <v>1.299999999999996</v>
      </c>
      <c r="I737" s="145">
        <v>1</v>
      </c>
      <c r="J737" s="140">
        <f t="shared" si="23"/>
        <v>2599.9999999999923</v>
      </c>
      <c r="K737" s="145"/>
    </row>
    <row r="738" spans="1:11" ht="19.5" customHeight="1">
      <c r="A738" s="487"/>
      <c r="B738" s="87" t="s">
        <v>3639</v>
      </c>
      <c r="C738" s="88" t="s">
        <v>3640</v>
      </c>
      <c r="D738" s="90" t="s">
        <v>3641</v>
      </c>
      <c r="E738" s="145">
        <v>2000</v>
      </c>
      <c r="F738" s="145">
        <v>1</v>
      </c>
      <c r="G738" s="140">
        <v>2599.9999999999923</v>
      </c>
      <c r="H738" s="140">
        <f t="shared" si="22"/>
        <v>1.299999999999996</v>
      </c>
      <c r="I738" s="145">
        <v>1</v>
      </c>
      <c r="J738" s="140">
        <f t="shared" si="23"/>
        <v>2599.9999999999923</v>
      </c>
      <c r="K738" s="145"/>
    </row>
    <row r="739" spans="1:11" ht="19.5" customHeight="1">
      <c r="A739" s="487"/>
      <c r="B739" s="87" t="s">
        <v>3642</v>
      </c>
      <c r="C739" s="88" t="s">
        <v>3643</v>
      </c>
      <c r="D739" s="102" t="s">
        <v>3644</v>
      </c>
      <c r="E739" s="145">
        <v>2000</v>
      </c>
      <c r="F739" s="145">
        <v>1</v>
      </c>
      <c r="G739" s="140">
        <v>2599.9999999999923</v>
      </c>
      <c r="H739" s="140">
        <f t="shared" si="22"/>
        <v>1.299999999999996</v>
      </c>
      <c r="I739" s="145">
        <v>1</v>
      </c>
      <c r="J739" s="140">
        <f t="shared" si="23"/>
        <v>2599.9999999999923</v>
      </c>
      <c r="K739" s="145"/>
    </row>
    <row r="740" spans="1:11" ht="19.5" customHeight="1">
      <c r="A740" s="487"/>
      <c r="B740" s="87" t="s">
        <v>3645</v>
      </c>
      <c r="C740" s="88" t="s">
        <v>3646</v>
      </c>
      <c r="D740" s="102" t="s">
        <v>3647</v>
      </c>
      <c r="E740" s="145">
        <v>2000</v>
      </c>
      <c r="F740" s="145">
        <v>1</v>
      </c>
      <c r="G740" s="140">
        <v>2599.9999999999923</v>
      </c>
      <c r="H740" s="140">
        <f t="shared" si="22"/>
        <v>1.299999999999996</v>
      </c>
      <c r="I740" s="145">
        <v>1</v>
      </c>
      <c r="J740" s="140">
        <f t="shared" si="23"/>
        <v>2599.9999999999923</v>
      </c>
      <c r="K740" s="145"/>
    </row>
    <row r="741" spans="1:11" ht="19.5" customHeight="1">
      <c r="A741" s="487"/>
      <c r="B741" s="87" t="s">
        <v>3648</v>
      </c>
      <c r="C741" s="88" t="s">
        <v>3649</v>
      </c>
      <c r="D741" s="102" t="s">
        <v>3650</v>
      </c>
      <c r="E741" s="145">
        <v>2000</v>
      </c>
      <c r="F741" s="145">
        <v>1</v>
      </c>
      <c r="G741" s="140">
        <v>2599.9999999999923</v>
      </c>
      <c r="H741" s="140">
        <f t="shared" si="22"/>
        <v>1.299999999999996</v>
      </c>
      <c r="I741" s="145">
        <v>1</v>
      </c>
      <c r="J741" s="140">
        <f t="shared" si="23"/>
        <v>2599.9999999999923</v>
      </c>
      <c r="K741" s="145"/>
    </row>
    <row r="742" spans="1:11" ht="19.5" customHeight="1">
      <c r="A742" s="487"/>
      <c r="B742" s="87" t="s">
        <v>3651</v>
      </c>
      <c r="C742" s="88" t="s">
        <v>3652</v>
      </c>
      <c r="D742" s="102" t="s">
        <v>3653</v>
      </c>
      <c r="E742" s="145">
        <v>2000</v>
      </c>
      <c r="F742" s="145">
        <v>1</v>
      </c>
      <c r="G742" s="140">
        <v>2599.9999999999923</v>
      </c>
      <c r="H742" s="140">
        <f t="shared" si="22"/>
        <v>1.299999999999996</v>
      </c>
      <c r="I742" s="145">
        <v>1</v>
      </c>
      <c r="J742" s="140">
        <f t="shared" si="23"/>
        <v>2599.9999999999923</v>
      </c>
      <c r="K742" s="145"/>
    </row>
    <row r="743" spans="1:11" ht="19.5" customHeight="1">
      <c r="A743" s="487"/>
      <c r="B743" s="87" t="s">
        <v>3654</v>
      </c>
      <c r="C743" s="88" t="s">
        <v>3655</v>
      </c>
      <c r="D743" s="102" t="s">
        <v>3656</v>
      </c>
      <c r="E743" s="145">
        <v>2000</v>
      </c>
      <c r="F743" s="145">
        <v>1</v>
      </c>
      <c r="G743" s="140">
        <v>2599.9999999999923</v>
      </c>
      <c r="H743" s="140">
        <f t="shared" si="22"/>
        <v>1.299999999999996</v>
      </c>
      <c r="I743" s="145">
        <v>1</v>
      </c>
      <c r="J743" s="140">
        <f t="shared" si="23"/>
        <v>2599.9999999999923</v>
      </c>
      <c r="K743" s="145"/>
    </row>
    <row r="744" spans="1:11" ht="19.5" customHeight="1">
      <c r="A744" s="487"/>
      <c r="B744" s="87" t="s">
        <v>3657</v>
      </c>
      <c r="C744" s="88" t="s">
        <v>3658</v>
      </c>
      <c r="D744" s="102" t="s">
        <v>3659</v>
      </c>
      <c r="E744" s="145">
        <v>2000</v>
      </c>
      <c r="F744" s="145">
        <v>1</v>
      </c>
      <c r="G744" s="140">
        <v>2599.9999999999923</v>
      </c>
      <c r="H744" s="140">
        <f t="shared" si="22"/>
        <v>1.299999999999996</v>
      </c>
      <c r="I744" s="145">
        <v>1</v>
      </c>
      <c r="J744" s="140">
        <f t="shared" si="23"/>
        <v>2599.9999999999923</v>
      </c>
      <c r="K744" s="145"/>
    </row>
    <row r="745" spans="1:11" ht="19.5" customHeight="1">
      <c r="A745" s="488"/>
      <c r="B745" s="87">
        <v>674351</v>
      </c>
      <c r="C745" s="88" t="s">
        <v>3660</v>
      </c>
      <c r="D745" s="90" t="s">
        <v>3661</v>
      </c>
      <c r="E745" s="145">
        <v>2000</v>
      </c>
      <c r="F745" s="145">
        <v>1</v>
      </c>
      <c r="G745" s="140">
        <v>2599.9999999999923</v>
      </c>
      <c r="H745" s="140">
        <f t="shared" si="22"/>
        <v>1.299999999999996</v>
      </c>
      <c r="I745" s="145">
        <v>1</v>
      </c>
      <c r="J745" s="140">
        <f t="shared" si="23"/>
        <v>2599.9999999999923</v>
      </c>
      <c r="K745" s="145"/>
    </row>
    <row r="746" spans="1:11" ht="19.5" customHeight="1">
      <c r="A746" s="486" t="s">
        <v>4353</v>
      </c>
      <c r="B746" s="87">
        <v>6744150</v>
      </c>
      <c r="C746" s="88" t="s">
        <v>3662</v>
      </c>
      <c r="D746" s="90" t="s">
        <v>3663</v>
      </c>
      <c r="E746" s="145">
        <v>2000</v>
      </c>
      <c r="F746" s="145">
        <v>1</v>
      </c>
      <c r="G746" s="140">
        <v>2599.9999999999923</v>
      </c>
      <c r="H746" s="140">
        <f t="shared" si="22"/>
        <v>1.299999999999996</v>
      </c>
      <c r="I746" s="145">
        <v>1</v>
      </c>
      <c r="J746" s="140">
        <f t="shared" si="23"/>
        <v>2599.9999999999923</v>
      </c>
      <c r="K746" s="145"/>
    </row>
    <row r="747" spans="1:11" ht="19.5" customHeight="1">
      <c r="A747" s="487"/>
      <c r="B747" s="87" t="s">
        <v>3664</v>
      </c>
      <c r="C747" s="88" t="s">
        <v>3665</v>
      </c>
      <c r="D747" s="90" t="s">
        <v>3666</v>
      </c>
      <c r="E747" s="145">
        <v>2000</v>
      </c>
      <c r="F747" s="145">
        <v>1</v>
      </c>
      <c r="G747" s="140">
        <v>2599.9999999999923</v>
      </c>
      <c r="H747" s="140">
        <f t="shared" si="22"/>
        <v>1.299999999999996</v>
      </c>
      <c r="I747" s="145">
        <v>1</v>
      </c>
      <c r="J747" s="140">
        <f t="shared" si="23"/>
        <v>2599.9999999999923</v>
      </c>
      <c r="K747" s="145"/>
    </row>
    <row r="748" spans="1:11" ht="19.5" customHeight="1">
      <c r="A748" s="487"/>
      <c r="B748" s="87" t="s">
        <v>3667</v>
      </c>
      <c r="C748" s="88" t="s">
        <v>3668</v>
      </c>
      <c r="D748" s="90" t="s">
        <v>3669</v>
      </c>
      <c r="E748" s="145">
        <v>2000</v>
      </c>
      <c r="F748" s="145">
        <v>1</v>
      </c>
      <c r="G748" s="140">
        <v>2599.9999999999923</v>
      </c>
      <c r="H748" s="140">
        <f t="shared" si="22"/>
        <v>1.299999999999996</v>
      </c>
      <c r="I748" s="145">
        <v>1</v>
      </c>
      <c r="J748" s="140">
        <f t="shared" si="23"/>
        <v>2599.9999999999923</v>
      </c>
      <c r="K748" s="145"/>
    </row>
    <row r="749" spans="1:11" ht="19.5" customHeight="1">
      <c r="A749" s="487"/>
      <c r="B749" s="87" t="s">
        <v>3670</v>
      </c>
      <c r="C749" s="88" t="s">
        <v>3671</v>
      </c>
      <c r="D749" s="90" t="s">
        <v>3672</v>
      </c>
      <c r="E749" s="145">
        <v>2000</v>
      </c>
      <c r="F749" s="145">
        <v>1</v>
      </c>
      <c r="G749" s="140">
        <v>2599.9999999999923</v>
      </c>
      <c r="H749" s="140">
        <f t="shared" si="22"/>
        <v>1.299999999999996</v>
      </c>
      <c r="I749" s="145">
        <v>1</v>
      </c>
      <c r="J749" s="140">
        <f t="shared" si="23"/>
        <v>2599.9999999999923</v>
      </c>
      <c r="K749" s="145"/>
    </row>
    <row r="750" spans="1:11" ht="19.5" customHeight="1">
      <c r="A750" s="487"/>
      <c r="B750" s="87" t="s">
        <v>3673</v>
      </c>
      <c r="C750" s="88" t="s">
        <v>3674</v>
      </c>
      <c r="D750" s="102" t="s">
        <v>3675</v>
      </c>
      <c r="E750" s="145">
        <v>2000</v>
      </c>
      <c r="F750" s="145">
        <v>1</v>
      </c>
      <c r="G750" s="140">
        <v>2599.9999999999923</v>
      </c>
      <c r="H750" s="140">
        <f t="shared" si="22"/>
        <v>1.299999999999996</v>
      </c>
      <c r="I750" s="145">
        <v>1</v>
      </c>
      <c r="J750" s="140">
        <f t="shared" si="23"/>
        <v>2599.9999999999923</v>
      </c>
      <c r="K750" s="145"/>
    </row>
    <row r="751" spans="1:11" ht="19.5" customHeight="1">
      <c r="A751" s="487"/>
      <c r="B751" s="87" t="s">
        <v>3676</v>
      </c>
      <c r="C751" s="88" t="s">
        <v>3677</v>
      </c>
      <c r="D751" s="102" t="s">
        <v>3678</v>
      </c>
      <c r="E751" s="145">
        <v>2000</v>
      </c>
      <c r="F751" s="145">
        <v>1</v>
      </c>
      <c r="G751" s="140">
        <v>2599.9999999999923</v>
      </c>
      <c r="H751" s="140">
        <f t="shared" si="22"/>
        <v>1.299999999999996</v>
      </c>
      <c r="I751" s="145">
        <v>1</v>
      </c>
      <c r="J751" s="140">
        <f t="shared" si="23"/>
        <v>2599.9999999999923</v>
      </c>
      <c r="K751" s="145"/>
    </row>
    <row r="752" spans="1:11" ht="19.5" customHeight="1">
      <c r="A752" s="487"/>
      <c r="B752" s="87" t="s">
        <v>3679</v>
      </c>
      <c r="C752" s="88" t="s">
        <v>3680</v>
      </c>
      <c r="D752" s="102" t="s">
        <v>3681</v>
      </c>
      <c r="E752" s="145">
        <v>2000</v>
      </c>
      <c r="F752" s="145">
        <v>1</v>
      </c>
      <c r="G752" s="140">
        <v>2599.9999999999923</v>
      </c>
      <c r="H752" s="140">
        <f t="shared" si="22"/>
        <v>1.299999999999996</v>
      </c>
      <c r="I752" s="145">
        <v>1</v>
      </c>
      <c r="J752" s="140">
        <f t="shared" si="23"/>
        <v>2599.9999999999923</v>
      </c>
      <c r="K752" s="145"/>
    </row>
    <row r="753" spans="1:11" ht="19.5" customHeight="1">
      <c r="A753" s="487"/>
      <c r="B753" s="87" t="s">
        <v>3682</v>
      </c>
      <c r="C753" s="88" t="s">
        <v>3683</v>
      </c>
      <c r="D753" s="102" t="s">
        <v>3684</v>
      </c>
      <c r="E753" s="145">
        <v>2000</v>
      </c>
      <c r="F753" s="145">
        <v>1</v>
      </c>
      <c r="G753" s="140">
        <v>2599.9999999999923</v>
      </c>
      <c r="H753" s="140">
        <f t="shared" si="22"/>
        <v>1.299999999999996</v>
      </c>
      <c r="I753" s="145">
        <v>1</v>
      </c>
      <c r="J753" s="140">
        <f t="shared" si="23"/>
        <v>2599.9999999999923</v>
      </c>
      <c r="K753" s="145"/>
    </row>
    <row r="754" spans="1:11" ht="19.5" customHeight="1">
      <c r="A754" s="487"/>
      <c r="B754" s="87" t="s">
        <v>3685</v>
      </c>
      <c r="C754" s="88" t="s">
        <v>3686</v>
      </c>
      <c r="D754" s="102" t="s">
        <v>3687</v>
      </c>
      <c r="E754" s="145">
        <v>2000</v>
      </c>
      <c r="F754" s="145">
        <v>1</v>
      </c>
      <c r="G754" s="140">
        <v>2599.9999999999923</v>
      </c>
      <c r="H754" s="140">
        <f t="shared" si="22"/>
        <v>1.299999999999996</v>
      </c>
      <c r="I754" s="145">
        <v>1</v>
      </c>
      <c r="J754" s="140">
        <f t="shared" si="23"/>
        <v>2599.9999999999923</v>
      </c>
      <c r="K754" s="145"/>
    </row>
    <row r="755" spans="1:11" ht="19.5" customHeight="1">
      <c r="A755" s="487"/>
      <c r="B755" s="87" t="s">
        <v>3688</v>
      </c>
      <c r="C755" s="88" t="s">
        <v>3689</v>
      </c>
      <c r="D755" s="102" t="s">
        <v>3690</v>
      </c>
      <c r="E755" s="145">
        <v>2000</v>
      </c>
      <c r="F755" s="145">
        <v>1</v>
      </c>
      <c r="G755" s="140">
        <v>2599.9999999999923</v>
      </c>
      <c r="H755" s="140">
        <f t="shared" si="22"/>
        <v>1.299999999999996</v>
      </c>
      <c r="I755" s="145">
        <v>1</v>
      </c>
      <c r="J755" s="140">
        <f t="shared" si="23"/>
        <v>2599.9999999999923</v>
      </c>
      <c r="K755" s="145"/>
    </row>
    <row r="756" spans="1:11" ht="19.5" customHeight="1">
      <c r="A756" s="487"/>
      <c r="B756" s="87" t="s">
        <v>3691</v>
      </c>
      <c r="C756" s="88" t="s">
        <v>3692</v>
      </c>
      <c r="D756" s="102" t="s">
        <v>3693</v>
      </c>
      <c r="E756" s="145">
        <v>2000</v>
      </c>
      <c r="F756" s="145">
        <v>1</v>
      </c>
      <c r="G756" s="140">
        <v>2599.9999999999923</v>
      </c>
      <c r="H756" s="140">
        <f t="shared" si="22"/>
        <v>1.299999999999996</v>
      </c>
      <c r="I756" s="145">
        <v>1</v>
      </c>
      <c r="J756" s="140">
        <f t="shared" si="23"/>
        <v>2599.9999999999923</v>
      </c>
      <c r="K756" s="145"/>
    </row>
    <row r="757" spans="1:11" ht="19.5" customHeight="1">
      <c r="A757" s="487"/>
      <c r="B757" s="87" t="s">
        <v>3694</v>
      </c>
      <c r="C757" s="88" t="s">
        <v>3695</v>
      </c>
      <c r="D757" s="102" t="s">
        <v>3696</v>
      </c>
      <c r="E757" s="145">
        <v>2000</v>
      </c>
      <c r="F757" s="145">
        <v>1</v>
      </c>
      <c r="G757" s="140">
        <v>2599.9999999999923</v>
      </c>
      <c r="H757" s="140">
        <f t="shared" si="22"/>
        <v>1.299999999999996</v>
      </c>
      <c r="I757" s="145">
        <v>1</v>
      </c>
      <c r="J757" s="140">
        <f t="shared" si="23"/>
        <v>2599.9999999999923</v>
      </c>
      <c r="K757" s="145"/>
    </row>
    <row r="758" spans="1:11" ht="19.5" customHeight="1">
      <c r="A758" s="488"/>
      <c r="B758" s="87">
        <v>6756151</v>
      </c>
      <c r="C758" s="88" t="s">
        <v>3697</v>
      </c>
      <c r="D758" s="90" t="s">
        <v>3698</v>
      </c>
      <c r="E758" s="145">
        <v>2000</v>
      </c>
      <c r="F758" s="145">
        <v>1</v>
      </c>
      <c r="G758" s="140">
        <v>2599.9999999999923</v>
      </c>
      <c r="H758" s="140">
        <f t="shared" si="22"/>
        <v>1.299999999999996</v>
      </c>
      <c r="I758" s="145">
        <v>1</v>
      </c>
      <c r="J758" s="140">
        <f t="shared" si="23"/>
        <v>2599.9999999999923</v>
      </c>
      <c r="K758" s="145"/>
    </row>
    <row r="759" spans="1:11" ht="19.5" customHeight="1">
      <c r="A759" s="486" t="s">
        <v>4354</v>
      </c>
      <c r="B759" s="87">
        <v>6757200</v>
      </c>
      <c r="C759" s="88" t="s">
        <v>3699</v>
      </c>
      <c r="D759" s="90" t="s">
        <v>3700</v>
      </c>
      <c r="E759" s="145">
        <v>2000</v>
      </c>
      <c r="F759" s="145">
        <v>1</v>
      </c>
      <c r="G759" s="140">
        <v>2599.9999999999923</v>
      </c>
      <c r="H759" s="140">
        <f t="shared" si="22"/>
        <v>1.299999999999996</v>
      </c>
      <c r="I759" s="145">
        <v>1</v>
      </c>
      <c r="J759" s="140">
        <f t="shared" si="23"/>
        <v>2599.9999999999923</v>
      </c>
      <c r="K759" s="145"/>
    </row>
    <row r="760" spans="1:11" ht="19.5" customHeight="1">
      <c r="A760" s="487"/>
      <c r="B760" s="87" t="s">
        <v>3701</v>
      </c>
      <c r="C760" s="88" t="s">
        <v>3702</v>
      </c>
      <c r="D760" s="90" t="s">
        <v>3703</v>
      </c>
      <c r="E760" s="145">
        <v>2000</v>
      </c>
      <c r="F760" s="145">
        <v>1</v>
      </c>
      <c r="G760" s="140">
        <v>2599.9999999999923</v>
      </c>
      <c r="H760" s="140">
        <f t="shared" si="22"/>
        <v>1.299999999999996</v>
      </c>
      <c r="I760" s="145">
        <v>1</v>
      </c>
      <c r="J760" s="140">
        <f t="shared" si="23"/>
        <v>2599.9999999999923</v>
      </c>
      <c r="K760" s="145"/>
    </row>
    <row r="761" spans="1:11" ht="19.5" customHeight="1">
      <c r="A761" s="487"/>
      <c r="B761" s="87" t="s">
        <v>3704</v>
      </c>
      <c r="C761" s="88" t="s">
        <v>3705</v>
      </c>
      <c r="D761" s="90" t="s">
        <v>3706</v>
      </c>
      <c r="E761" s="145">
        <v>2000</v>
      </c>
      <c r="F761" s="145">
        <v>1</v>
      </c>
      <c r="G761" s="140">
        <v>2599.9999999999923</v>
      </c>
      <c r="H761" s="140">
        <f t="shared" si="22"/>
        <v>1.299999999999996</v>
      </c>
      <c r="I761" s="145">
        <v>1</v>
      </c>
      <c r="J761" s="140">
        <f t="shared" si="23"/>
        <v>2599.9999999999923</v>
      </c>
      <c r="K761" s="145"/>
    </row>
    <row r="762" spans="1:11" ht="19.5" customHeight="1">
      <c r="A762" s="487"/>
      <c r="B762" s="87" t="s">
        <v>3707</v>
      </c>
      <c r="C762" s="88" t="s">
        <v>3708</v>
      </c>
      <c r="D762" s="90" t="s">
        <v>3709</v>
      </c>
      <c r="E762" s="145">
        <v>2000</v>
      </c>
      <c r="F762" s="145">
        <v>1</v>
      </c>
      <c r="G762" s="140">
        <v>2599.9999999999923</v>
      </c>
      <c r="H762" s="140">
        <f t="shared" si="22"/>
        <v>1.299999999999996</v>
      </c>
      <c r="I762" s="145">
        <v>1</v>
      </c>
      <c r="J762" s="140">
        <f t="shared" si="23"/>
        <v>2599.9999999999923</v>
      </c>
      <c r="K762" s="145"/>
    </row>
    <row r="763" spans="1:11" ht="19.5" customHeight="1">
      <c r="A763" s="487"/>
      <c r="B763" s="87" t="s">
        <v>3710</v>
      </c>
      <c r="C763" s="88" t="s">
        <v>3711</v>
      </c>
      <c r="D763" s="102" t="s">
        <v>3712</v>
      </c>
      <c r="E763" s="145">
        <v>2000</v>
      </c>
      <c r="F763" s="145">
        <v>1</v>
      </c>
      <c r="G763" s="140">
        <v>2599.9999999999923</v>
      </c>
      <c r="H763" s="140">
        <f t="shared" si="22"/>
        <v>1.299999999999996</v>
      </c>
      <c r="I763" s="145">
        <v>1</v>
      </c>
      <c r="J763" s="140">
        <f t="shared" si="23"/>
        <v>2599.9999999999923</v>
      </c>
      <c r="K763" s="145"/>
    </row>
    <row r="764" spans="1:11" ht="19.5" customHeight="1">
      <c r="A764" s="487"/>
      <c r="B764" s="87" t="s">
        <v>3713</v>
      </c>
      <c r="C764" s="88" t="s">
        <v>3714</v>
      </c>
      <c r="D764" s="102" t="s">
        <v>3715</v>
      </c>
      <c r="E764" s="145">
        <v>2000</v>
      </c>
      <c r="F764" s="145">
        <v>1</v>
      </c>
      <c r="G764" s="140">
        <v>2599.9999999999923</v>
      </c>
      <c r="H764" s="140">
        <f t="shared" si="22"/>
        <v>1.299999999999996</v>
      </c>
      <c r="I764" s="145">
        <v>1</v>
      </c>
      <c r="J764" s="140">
        <f t="shared" si="23"/>
        <v>2599.9999999999923</v>
      </c>
      <c r="K764" s="145"/>
    </row>
    <row r="765" spans="1:11" ht="19.5" customHeight="1">
      <c r="A765" s="487"/>
      <c r="B765" s="87" t="s">
        <v>3716</v>
      </c>
      <c r="C765" s="88" t="s">
        <v>3717</v>
      </c>
      <c r="D765" s="102" t="s">
        <v>3718</v>
      </c>
      <c r="E765" s="145">
        <v>2000</v>
      </c>
      <c r="F765" s="145">
        <v>1</v>
      </c>
      <c r="G765" s="140">
        <v>2599.9999999999923</v>
      </c>
      <c r="H765" s="140">
        <f t="shared" si="22"/>
        <v>1.299999999999996</v>
      </c>
      <c r="I765" s="145">
        <v>1</v>
      </c>
      <c r="J765" s="140">
        <f t="shared" si="23"/>
        <v>2599.9999999999923</v>
      </c>
      <c r="K765" s="145"/>
    </row>
    <row r="766" spans="1:11" ht="19.5" customHeight="1">
      <c r="A766" s="487"/>
      <c r="B766" s="87" t="s">
        <v>3719</v>
      </c>
      <c r="C766" s="88" t="s">
        <v>3720</v>
      </c>
      <c r="D766" s="102" t="s">
        <v>3721</v>
      </c>
      <c r="E766" s="145">
        <v>2000</v>
      </c>
      <c r="F766" s="145">
        <v>1</v>
      </c>
      <c r="G766" s="140">
        <v>2599.9999999999923</v>
      </c>
      <c r="H766" s="140">
        <f t="shared" si="22"/>
        <v>1.299999999999996</v>
      </c>
      <c r="I766" s="145">
        <v>1</v>
      </c>
      <c r="J766" s="140">
        <f t="shared" si="23"/>
        <v>2599.9999999999923</v>
      </c>
      <c r="K766" s="145"/>
    </row>
    <row r="767" spans="1:11" ht="19.5" customHeight="1">
      <c r="A767" s="487"/>
      <c r="B767" s="87" t="s">
        <v>3722</v>
      </c>
      <c r="C767" s="88" t="s">
        <v>3723</v>
      </c>
      <c r="D767" s="102" t="s">
        <v>3724</v>
      </c>
      <c r="E767" s="145">
        <v>2000</v>
      </c>
      <c r="F767" s="145">
        <v>1</v>
      </c>
      <c r="G767" s="140">
        <v>2599.9999999999923</v>
      </c>
      <c r="H767" s="140">
        <f t="shared" si="22"/>
        <v>1.299999999999996</v>
      </c>
      <c r="I767" s="145">
        <v>1</v>
      </c>
      <c r="J767" s="140">
        <f t="shared" si="23"/>
        <v>2599.9999999999923</v>
      </c>
      <c r="K767" s="145"/>
    </row>
    <row r="768" spans="1:11" ht="19.5" customHeight="1">
      <c r="A768" s="487"/>
      <c r="B768" s="87" t="s">
        <v>3725</v>
      </c>
      <c r="C768" s="88" t="s">
        <v>3726</v>
      </c>
      <c r="D768" s="102" t="s">
        <v>3727</v>
      </c>
      <c r="E768" s="145">
        <v>2000</v>
      </c>
      <c r="F768" s="145">
        <v>1</v>
      </c>
      <c r="G768" s="140">
        <v>2599.9999999999923</v>
      </c>
      <c r="H768" s="140">
        <f t="shared" si="22"/>
        <v>1.299999999999996</v>
      </c>
      <c r="I768" s="145">
        <v>1</v>
      </c>
      <c r="J768" s="140">
        <f t="shared" si="23"/>
        <v>2599.9999999999923</v>
      </c>
      <c r="K768" s="145"/>
    </row>
    <row r="769" spans="1:11" ht="19.5" customHeight="1">
      <c r="A769" s="487"/>
      <c r="B769" s="87" t="s">
        <v>3728</v>
      </c>
      <c r="C769" s="88" t="s">
        <v>3729</v>
      </c>
      <c r="D769" s="102" t="s">
        <v>3730</v>
      </c>
      <c r="E769" s="145">
        <v>2000</v>
      </c>
      <c r="F769" s="145">
        <v>1</v>
      </c>
      <c r="G769" s="140">
        <v>2599.9999999999923</v>
      </c>
      <c r="H769" s="140">
        <f t="shared" si="22"/>
        <v>1.299999999999996</v>
      </c>
      <c r="I769" s="145">
        <v>1</v>
      </c>
      <c r="J769" s="140">
        <f t="shared" si="23"/>
        <v>2599.9999999999923</v>
      </c>
      <c r="K769" s="145"/>
    </row>
    <row r="770" spans="1:11" ht="19.5" customHeight="1">
      <c r="A770" s="487"/>
      <c r="B770" s="87" t="s">
        <v>3731</v>
      </c>
      <c r="C770" s="88" t="s">
        <v>3732</v>
      </c>
      <c r="D770" s="102" t="s">
        <v>3733</v>
      </c>
      <c r="E770" s="145">
        <v>2000</v>
      </c>
      <c r="F770" s="145">
        <v>1</v>
      </c>
      <c r="G770" s="140">
        <v>2599.9999999999923</v>
      </c>
      <c r="H770" s="140">
        <f t="shared" si="22"/>
        <v>1.299999999999996</v>
      </c>
      <c r="I770" s="145">
        <v>1</v>
      </c>
      <c r="J770" s="140">
        <f t="shared" si="23"/>
        <v>2599.9999999999923</v>
      </c>
      <c r="K770" s="145"/>
    </row>
    <row r="771" spans="1:11" ht="19.5" customHeight="1">
      <c r="A771" s="487"/>
      <c r="B771" s="87">
        <v>6769201</v>
      </c>
      <c r="C771" s="88" t="s">
        <v>3734</v>
      </c>
      <c r="D771" s="90" t="s">
        <v>3735</v>
      </c>
      <c r="E771" s="145">
        <v>2000</v>
      </c>
      <c r="F771" s="145">
        <v>1</v>
      </c>
      <c r="G771" s="140">
        <v>2599.9999999999923</v>
      </c>
      <c r="H771" s="140">
        <f t="shared" si="22"/>
        <v>1.299999999999996</v>
      </c>
      <c r="I771" s="145">
        <v>1</v>
      </c>
      <c r="J771" s="140">
        <f t="shared" si="23"/>
        <v>2599.9999999999923</v>
      </c>
      <c r="K771" s="145"/>
    </row>
    <row r="772" spans="1:11" ht="19.5" customHeight="1">
      <c r="A772" s="488"/>
      <c r="B772" s="87">
        <v>6770200</v>
      </c>
      <c r="C772" s="88" t="s">
        <v>3736</v>
      </c>
      <c r="D772" s="90" t="s">
        <v>3737</v>
      </c>
      <c r="E772" s="145">
        <v>2000</v>
      </c>
      <c r="F772" s="145">
        <v>1</v>
      </c>
      <c r="G772" s="140">
        <v>2719.9999999999982</v>
      </c>
      <c r="H772" s="140">
        <f t="shared" ref="H772:H835" si="24">G772/E772</f>
        <v>1.359999999999999</v>
      </c>
      <c r="I772" s="145">
        <v>1</v>
      </c>
      <c r="J772" s="140">
        <f t="shared" ref="J772:J835" si="25">F772*G772*I772</f>
        <v>2719.9999999999982</v>
      </c>
      <c r="K772" s="145"/>
    </row>
    <row r="773" spans="1:11" ht="19.5" customHeight="1">
      <c r="A773" s="486" t="s">
        <v>4355</v>
      </c>
      <c r="B773" s="87">
        <v>67710</v>
      </c>
      <c r="C773" s="88" t="s">
        <v>3738</v>
      </c>
      <c r="D773" s="90" t="s">
        <v>3739</v>
      </c>
      <c r="E773" s="145">
        <v>5000</v>
      </c>
      <c r="F773" s="145">
        <v>1</v>
      </c>
      <c r="G773" s="140">
        <v>2399.9999999999941</v>
      </c>
      <c r="H773" s="140">
        <f t="shared" si="24"/>
        <v>0.47999999999999882</v>
      </c>
      <c r="I773" s="145">
        <v>1</v>
      </c>
      <c r="J773" s="140">
        <f t="shared" si="25"/>
        <v>2399.9999999999941</v>
      </c>
      <c r="K773" s="145"/>
    </row>
    <row r="774" spans="1:11" ht="19.5" customHeight="1">
      <c r="A774" s="487"/>
      <c r="B774" s="87">
        <v>67721</v>
      </c>
      <c r="C774" s="88" t="s">
        <v>3740</v>
      </c>
      <c r="D774" s="90" t="s">
        <v>3741</v>
      </c>
      <c r="E774" s="145">
        <v>5000</v>
      </c>
      <c r="F774" s="145">
        <v>1</v>
      </c>
      <c r="G774" s="140">
        <v>2399.9999999999941</v>
      </c>
      <c r="H774" s="140">
        <f t="shared" si="24"/>
        <v>0.47999999999999882</v>
      </c>
      <c r="I774" s="145">
        <v>1</v>
      </c>
      <c r="J774" s="140">
        <f t="shared" si="25"/>
        <v>2399.9999999999941</v>
      </c>
      <c r="K774" s="145"/>
    </row>
    <row r="775" spans="1:11" ht="19.5" customHeight="1">
      <c r="A775" s="487"/>
      <c r="B775" s="87">
        <v>67732</v>
      </c>
      <c r="C775" s="88" t="s">
        <v>3742</v>
      </c>
      <c r="D775" s="90" t="s">
        <v>3743</v>
      </c>
      <c r="E775" s="145">
        <v>5000</v>
      </c>
      <c r="F775" s="145">
        <v>1</v>
      </c>
      <c r="G775" s="140">
        <v>2399.9999999999941</v>
      </c>
      <c r="H775" s="140">
        <f t="shared" si="24"/>
        <v>0.47999999999999882</v>
      </c>
      <c r="I775" s="145">
        <v>1</v>
      </c>
      <c r="J775" s="140">
        <f t="shared" si="25"/>
        <v>2399.9999999999941</v>
      </c>
      <c r="K775" s="145"/>
    </row>
    <row r="776" spans="1:11" ht="19.5" customHeight="1">
      <c r="A776" s="487"/>
      <c r="B776" s="87">
        <v>67743</v>
      </c>
      <c r="C776" s="88" t="s">
        <v>3744</v>
      </c>
      <c r="D776" s="90" t="s">
        <v>3745</v>
      </c>
      <c r="E776" s="145">
        <v>5000</v>
      </c>
      <c r="F776" s="145">
        <v>1</v>
      </c>
      <c r="G776" s="140">
        <v>2399.9999999999941</v>
      </c>
      <c r="H776" s="140">
        <f t="shared" si="24"/>
        <v>0.47999999999999882</v>
      </c>
      <c r="I776" s="145">
        <v>1</v>
      </c>
      <c r="J776" s="140">
        <f t="shared" si="25"/>
        <v>2399.9999999999941</v>
      </c>
      <c r="K776" s="145"/>
    </row>
    <row r="777" spans="1:11" ht="19.5" customHeight="1">
      <c r="A777" s="487"/>
      <c r="B777" s="87">
        <v>67754</v>
      </c>
      <c r="C777" s="88" t="s">
        <v>3746</v>
      </c>
      <c r="D777" s="90" t="s">
        <v>3747</v>
      </c>
      <c r="E777" s="145">
        <v>5000</v>
      </c>
      <c r="F777" s="145">
        <v>1</v>
      </c>
      <c r="G777" s="140">
        <v>2399.9999999999941</v>
      </c>
      <c r="H777" s="140">
        <f t="shared" si="24"/>
        <v>0.47999999999999882</v>
      </c>
      <c r="I777" s="145">
        <v>1</v>
      </c>
      <c r="J777" s="140">
        <f t="shared" si="25"/>
        <v>2399.9999999999941</v>
      </c>
      <c r="K777" s="145"/>
    </row>
    <row r="778" spans="1:11" ht="19.5" customHeight="1">
      <c r="A778" s="488"/>
      <c r="B778" s="87">
        <v>6776200</v>
      </c>
      <c r="C778" s="88" t="s">
        <v>3748</v>
      </c>
      <c r="D778" s="90" t="s">
        <v>3749</v>
      </c>
      <c r="E778" s="145">
        <v>5000</v>
      </c>
      <c r="F778" s="145">
        <v>1</v>
      </c>
      <c r="G778" s="140">
        <v>1999.999999999998</v>
      </c>
      <c r="H778" s="140">
        <f t="shared" si="24"/>
        <v>0.39999999999999958</v>
      </c>
      <c r="I778" s="145">
        <v>1</v>
      </c>
      <c r="J778" s="140">
        <f t="shared" si="25"/>
        <v>1999.999999999998</v>
      </c>
      <c r="K778" s="145"/>
    </row>
    <row r="779" spans="1:11" ht="19.5" customHeight="1">
      <c r="A779" s="486" t="s">
        <v>4356</v>
      </c>
      <c r="B779" s="87">
        <v>67770</v>
      </c>
      <c r="C779" s="88" t="s">
        <v>3750</v>
      </c>
      <c r="D779" s="90" t="s">
        <v>3751</v>
      </c>
      <c r="E779" s="145">
        <v>5000</v>
      </c>
      <c r="F779" s="145">
        <v>1</v>
      </c>
      <c r="G779" s="140">
        <v>2399.9999999999941</v>
      </c>
      <c r="H779" s="140">
        <f t="shared" si="24"/>
        <v>0.47999999999999882</v>
      </c>
      <c r="I779" s="145">
        <v>1</v>
      </c>
      <c r="J779" s="140">
        <f t="shared" si="25"/>
        <v>2399.9999999999941</v>
      </c>
      <c r="K779" s="145"/>
    </row>
    <row r="780" spans="1:11" ht="19.5" customHeight="1">
      <c r="A780" s="487"/>
      <c r="B780" s="87">
        <v>67781</v>
      </c>
      <c r="C780" s="88" t="s">
        <v>3752</v>
      </c>
      <c r="D780" s="90" t="s">
        <v>3753</v>
      </c>
      <c r="E780" s="145">
        <v>5000</v>
      </c>
      <c r="F780" s="145">
        <v>1</v>
      </c>
      <c r="G780" s="140">
        <v>2399.9999999999941</v>
      </c>
      <c r="H780" s="140">
        <f t="shared" si="24"/>
        <v>0.47999999999999882</v>
      </c>
      <c r="I780" s="145">
        <v>1</v>
      </c>
      <c r="J780" s="140">
        <f t="shared" si="25"/>
        <v>2399.9999999999941</v>
      </c>
      <c r="K780" s="145"/>
    </row>
    <row r="781" spans="1:11" ht="19.5" customHeight="1">
      <c r="A781" s="487"/>
      <c r="B781" s="87">
        <v>67792</v>
      </c>
      <c r="C781" s="88" t="s">
        <v>3754</v>
      </c>
      <c r="D781" s="90" t="s">
        <v>3755</v>
      </c>
      <c r="E781" s="145">
        <v>5000</v>
      </c>
      <c r="F781" s="145">
        <v>1</v>
      </c>
      <c r="G781" s="140">
        <v>2399.9999999999941</v>
      </c>
      <c r="H781" s="140">
        <f t="shared" si="24"/>
        <v>0.47999999999999882</v>
      </c>
      <c r="I781" s="145">
        <v>1</v>
      </c>
      <c r="J781" s="140">
        <f t="shared" si="25"/>
        <v>2399.9999999999941</v>
      </c>
      <c r="K781" s="145"/>
    </row>
    <row r="782" spans="1:11" ht="19.5" customHeight="1">
      <c r="A782" s="487"/>
      <c r="B782" s="87">
        <v>67803</v>
      </c>
      <c r="C782" s="88" t="s">
        <v>3756</v>
      </c>
      <c r="D782" s="90" t="s">
        <v>3757</v>
      </c>
      <c r="E782" s="145">
        <v>5000</v>
      </c>
      <c r="F782" s="145">
        <v>1</v>
      </c>
      <c r="G782" s="140">
        <v>2399.9999999999941</v>
      </c>
      <c r="H782" s="140">
        <f t="shared" si="24"/>
        <v>0.47999999999999882</v>
      </c>
      <c r="I782" s="145">
        <v>1</v>
      </c>
      <c r="J782" s="140">
        <f t="shared" si="25"/>
        <v>2399.9999999999941</v>
      </c>
      <c r="K782" s="145"/>
    </row>
    <row r="783" spans="1:11" ht="19.5" customHeight="1">
      <c r="A783" s="487"/>
      <c r="B783" s="87">
        <v>67814</v>
      </c>
      <c r="C783" s="88" t="s">
        <v>3758</v>
      </c>
      <c r="D783" s="90" t="s">
        <v>3759</v>
      </c>
      <c r="E783" s="145">
        <v>5000</v>
      </c>
      <c r="F783" s="145">
        <v>1</v>
      </c>
      <c r="G783" s="140">
        <v>2399.9999999999941</v>
      </c>
      <c r="H783" s="140">
        <f t="shared" si="24"/>
        <v>0.47999999999999882</v>
      </c>
      <c r="I783" s="145">
        <v>1</v>
      </c>
      <c r="J783" s="140">
        <f t="shared" si="25"/>
        <v>2399.9999999999941</v>
      </c>
      <c r="K783" s="145"/>
    </row>
    <row r="784" spans="1:11" ht="19.5" customHeight="1">
      <c r="A784" s="488"/>
      <c r="B784" s="87">
        <v>6782200</v>
      </c>
      <c r="C784" s="88" t="s">
        <v>3760</v>
      </c>
      <c r="D784" s="90" t="s">
        <v>3761</v>
      </c>
      <c r="E784" s="145">
        <v>5000</v>
      </c>
      <c r="F784" s="145">
        <v>1</v>
      </c>
      <c r="G784" s="140">
        <v>1999.999999999998</v>
      </c>
      <c r="H784" s="140">
        <f t="shared" si="24"/>
        <v>0.39999999999999958</v>
      </c>
      <c r="I784" s="145">
        <v>1</v>
      </c>
      <c r="J784" s="140">
        <f t="shared" si="25"/>
        <v>1999.999999999998</v>
      </c>
      <c r="K784" s="145"/>
    </row>
    <row r="785" spans="1:11" ht="19.5" customHeight="1">
      <c r="A785" s="486" t="s">
        <v>4357</v>
      </c>
      <c r="B785" s="87">
        <v>67834</v>
      </c>
      <c r="C785" s="88" t="s">
        <v>3762</v>
      </c>
      <c r="D785" s="90" t="s">
        <v>3763</v>
      </c>
      <c r="E785" s="147">
        <v>2000</v>
      </c>
      <c r="F785" s="145">
        <v>1</v>
      </c>
      <c r="G785" s="140">
        <v>3740.0000000000041</v>
      </c>
      <c r="H785" s="140">
        <f t="shared" si="24"/>
        <v>1.8700000000000021</v>
      </c>
      <c r="I785" s="145">
        <v>1</v>
      </c>
      <c r="J785" s="140">
        <f t="shared" si="25"/>
        <v>3740.0000000000041</v>
      </c>
      <c r="K785" s="145"/>
    </row>
    <row r="786" spans="1:11" ht="19.5" customHeight="1">
      <c r="A786" s="487"/>
      <c r="B786" s="87">
        <v>67844</v>
      </c>
      <c r="C786" s="88" t="s">
        <v>3764</v>
      </c>
      <c r="D786" s="90" t="s">
        <v>3765</v>
      </c>
      <c r="E786" s="147">
        <v>2000</v>
      </c>
      <c r="F786" s="145">
        <v>1</v>
      </c>
      <c r="G786" s="140">
        <v>3740.0000000000041</v>
      </c>
      <c r="H786" s="140">
        <f t="shared" si="24"/>
        <v>1.8700000000000021</v>
      </c>
      <c r="I786" s="145">
        <v>1</v>
      </c>
      <c r="J786" s="140">
        <f t="shared" si="25"/>
        <v>3740.0000000000041</v>
      </c>
      <c r="K786" s="145"/>
    </row>
    <row r="787" spans="1:11" ht="19.5" customHeight="1">
      <c r="A787" s="487"/>
      <c r="B787" s="87">
        <v>67858</v>
      </c>
      <c r="C787" s="88" t="s">
        <v>3766</v>
      </c>
      <c r="D787" s="90" t="s">
        <v>3767</v>
      </c>
      <c r="E787" s="145">
        <v>1000</v>
      </c>
      <c r="F787" s="145">
        <v>1</v>
      </c>
      <c r="G787" s="140">
        <v>2399.9999999999941</v>
      </c>
      <c r="H787" s="140">
        <f t="shared" si="24"/>
        <v>2.3999999999999941</v>
      </c>
      <c r="I787" s="145">
        <v>1</v>
      </c>
      <c r="J787" s="140">
        <f t="shared" si="25"/>
        <v>2399.9999999999941</v>
      </c>
      <c r="K787" s="145"/>
    </row>
    <row r="788" spans="1:11" ht="19.5" customHeight="1">
      <c r="A788" s="487"/>
      <c r="B788" s="87">
        <v>67868</v>
      </c>
      <c r="C788" s="88" t="s">
        <v>3768</v>
      </c>
      <c r="D788" s="90" t="s">
        <v>3769</v>
      </c>
      <c r="E788" s="145">
        <v>1000</v>
      </c>
      <c r="F788" s="145">
        <v>1</v>
      </c>
      <c r="G788" s="140">
        <v>2399.9999999999941</v>
      </c>
      <c r="H788" s="140">
        <f t="shared" si="24"/>
        <v>2.3999999999999941</v>
      </c>
      <c r="I788" s="145">
        <v>1</v>
      </c>
      <c r="J788" s="140">
        <f t="shared" si="25"/>
        <v>2399.9999999999941</v>
      </c>
      <c r="K788" s="145"/>
    </row>
    <row r="789" spans="1:11" ht="19.5" customHeight="1">
      <c r="A789" s="487"/>
      <c r="B789" s="87">
        <v>67878</v>
      </c>
      <c r="C789" s="88" t="s">
        <v>3770</v>
      </c>
      <c r="D789" s="90" t="s">
        <v>3771</v>
      </c>
      <c r="E789" s="145">
        <v>1000</v>
      </c>
      <c r="F789" s="145">
        <v>1</v>
      </c>
      <c r="G789" s="140">
        <v>2399.9999999999941</v>
      </c>
      <c r="H789" s="140">
        <f t="shared" si="24"/>
        <v>2.3999999999999941</v>
      </c>
      <c r="I789" s="145">
        <v>1</v>
      </c>
      <c r="J789" s="140">
        <f t="shared" si="25"/>
        <v>2399.9999999999941</v>
      </c>
      <c r="K789" s="145"/>
    </row>
    <row r="790" spans="1:11" ht="19.5" customHeight="1">
      <c r="A790" s="487"/>
      <c r="B790" s="87">
        <v>678815</v>
      </c>
      <c r="C790" s="88" t="s">
        <v>3772</v>
      </c>
      <c r="D790" s="90" t="s">
        <v>3773</v>
      </c>
      <c r="E790" s="145">
        <v>1000</v>
      </c>
      <c r="F790" s="145">
        <v>1</v>
      </c>
      <c r="G790" s="140">
        <v>2660.0000000000041</v>
      </c>
      <c r="H790" s="140">
        <f t="shared" si="24"/>
        <v>2.6600000000000041</v>
      </c>
      <c r="I790" s="145">
        <v>1</v>
      </c>
      <c r="J790" s="140">
        <f t="shared" si="25"/>
        <v>2660.0000000000041</v>
      </c>
      <c r="K790" s="145"/>
    </row>
    <row r="791" spans="1:11" ht="19.5" customHeight="1">
      <c r="A791" s="487"/>
      <c r="B791" s="87">
        <v>678915</v>
      </c>
      <c r="C791" s="88" t="s">
        <v>3774</v>
      </c>
      <c r="D791" s="90" t="s">
        <v>3775</v>
      </c>
      <c r="E791" s="145">
        <v>1000</v>
      </c>
      <c r="F791" s="145">
        <v>1</v>
      </c>
      <c r="G791" s="140">
        <v>2660.0000000000041</v>
      </c>
      <c r="H791" s="140">
        <f t="shared" si="24"/>
        <v>2.6600000000000041</v>
      </c>
      <c r="I791" s="145">
        <v>1</v>
      </c>
      <c r="J791" s="140">
        <f t="shared" si="25"/>
        <v>2660.0000000000041</v>
      </c>
      <c r="K791" s="145"/>
    </row>
    <row r="792" spans="1:11" ht="19.5" customHeight="1">
      <c r="A792" s="487"/>
      <c r="B792" s="87">
        <v>679015</v>
      </c>
      <c r="C792" s="88" t="s">
        <v>3776</v>
      </c>
      <c r="D792" s="90" t="s">
        <v>3777</v>
      </c>
      <c r="E792" s="145">
        <v>1000</v>
      </c>
      <c r="F792" s="145">
        <v>1</v>
      </c>
      <c r="G792" s="140">
        <v>2660.0000000000041</v>
      </c>
      <c r="H792" s="140">
        <f t="shared" si="24"/>
        <v>2.6600000000000041</v>
      </c>
      <c r="I792" s="145">
        <v>1</v>
      </c>
      <c r="J792" s="140">
        <f t="shared" si="25"/>
        <v>2660.0000000000041</v>
      </c>
      <c r="K792" s="145"/>
    </row>
    <row r="793" spans="1:11" ht="19.5" customHeight="1">
      <c r="A793" s="487"/>
      <c r="B793" s="87">
        <v>679130</v>
      </c>
      <c r="C793" s="88" t="s">
        <v>3778</v>
      </c>
      <c r="D793" s="90" t="s">
        <v>3779</v>
      </c>
      <c r="E793" s="145">
        <v>1000</v>
      </c>
      <c r="F793" s="145">
        <v>1</v>
      </c>
      <c r="G793" s="140">
        <v>3600</v>
      </c>
      <c r="H793" s="140">
        <f t="shared" si="24"/>
        <v>3.6</v>
      </c>
      <c r="I793" s="145">
        <v>1</v>
      </c>
      <c r="J793" s="140">
        <f t="shared" si="25"/>
        <v>3600</v>
      </c>
      <c r="K793" s="145"/>
    </row>
    <row r="794" spans="1:11" ht="19.5" customHeight="1">
      <c r="A794" s="487"/>
      <c r="B794" s="87">
        <v>679230</v>
      </c>
      <c r="C794" s="88" t="s">
        <v>3780</v>
      </c>
      <c r="D794" s="90" t="s">
        <v>3781</v>
      </c>
      <c r="E794" s="145">
        <v>1000</v>
      </c>
      <c r="F794" s="145">
        <v>1</v>
      </c>
      <c r="G794" s="140">
        <v>3600</v>
      </c>
      <c r="H794" s="140">
        <f t="shared" si="24"/>
        <v>3.6</v>
      </c>
      <c r="I794" s="145">
        <v>1</v>
      </c>
      <c r="J794" s="140">
        <f t="shared" si="25"/>
        <v>3600</v>
      </c>
      <c r="K794" s="145"/>
    </row>
    <row r="795" spans="1:11" ht="19.5" customHeight="1">
      <c r="A795" s="487"/>
      <c r="B795" s="87">
        <v>679330</v>
      </c>
      <c r="C795" s="88" t="s">
        <v>3782</v>
      </c>
      <c r="D795" s="90" t="s">
        <v>3783</v>
      </c>
      <c r="E795" s="145">
        <v>1000</v>
      </c>
      <c r="F795" s="145">
        <v>1</v>
      </c>
      <c r="G795" s="140">
        <v>3600</v>
      </c>
      <c r="H795" s="140">
        <f t="shared" si="24"/>
        <v>3.6</v>
      </c>
      <c r="I795" s="145">
        <v>1</v>
      </c>
      <c r="J795" s="140">
        <f t="shared" si="25"/>
        <v>3600</v>
      </c>
      <c r="K795" s="145"/>
    </row>
    <row r="796" spans="1:11" ht="19.5" customHeight="1">
      <c r="A796" s="487"/>
      <c r="B796" s="87">
        <v>679460</v>
      </c>
      <c r="C796" s="88" t="s">
        <v>3784</v>
      </c>
      <c r="D796" s="90" t="s">
        <v>3785</v>
      </c>
      <c r="E796" s="145">
        <v>500</v>
      </c>
      <c r="F796" s="145">
        <v>1</v>
      </c>
      <c r="G796" s="140">
        <v>2379.9999999999959</v>
      </c>
      <c r="H796" s="140">
        <f t="shared" si="24"/>
        <v>4.7599999999999918</v>
      </c>
      <c r="I796" s="145">
        <v>1</v>
      </c>
      <c r="J796" s="140">
        <f t="shared" si="25"/>
        <v>2379.9999999999959</v>
      </c>
      <c r="K796" s="145"/>
    </row>
    <row r="797" spans="1:11" ht="19.5" customHeight="1">
      <c r="A797" s="487"/>
      <c r="B797" s="87">
        <v>679560</v>
      </c>
      <c r="C797" s="88" t="s">
        <v>3786</v>
      </c>
      <c r="D797" s="90" t="s">
        <v>3787</v>
      </c>
      <c r="E797" s="145">
        <v>500</v>
      </c>
      <c r="F797" s="145">
        <v>1</v>
      </c>
      <c r="G797" s="140">
        <v>2379.9999999999959</v>
      </c>
      <c r="H797" s="140">
        <f t="shared" si="24"/>
        <v>4.7599999999999918</v>
      </c>
      <c r="I797" s="145">
        <v>1</v>
      </c>
      <c r="J797" s="140">
        <f t="shared" si="25"/>
        <v>2379.9999999999959</v>
      </c>
      <c r="K797" s="145"/>
    </row>
    <row r="798" spans="1:11" ht="19.5" customHeight="1">
      <c r="A798" s="487"/>
      <c r="B798" s="87">
        <v>679660</v>
      </c>
      <c r="C798" s="88" t="s">
        <v>3788</v>
      </c>
      <c r="D798" s="90" t="s">
        <v>3789</v>
      </c>
      <c r="E798" s="145">
        <v>500</v>
      </c>
      <c r="F798" s="145">
        <v>1</v>
      </c>
      <c r="G798" s="140">
        <v>2379.9999999999959</v>
      </c>
      <c r="H798" s="140">
        <f t="shared" si="24"/>
        <v>4.7599999999999918</v>
      </c>
      <c r="I798" s="145">
        <v>1</v>
      </c>
      <c r="J798" s="140">
        <f t="shared" si="25"/>
        <v>2379.9999999999959</v>
      </c>
      <c r="K798" s="145"/>
    </row>
    <row r="799" spans="1:11" ht="19.5" customHeight="1">
      <c r="A799" s="487"/>
      <c r="B799" s="87">
        <v>6797125</v>
      </c>
      <c r="C799" s="88" t="s">
        <v>3790</v>
      </c>
      <c r="D799" s="90" t="s">
        <v>3791</v>
      </c>
      <c r="E799" s="145">
        <v>250</v>
      </c>
      <c r="F799" s="145">
        <v>1</v>
      </c>
      <c r="G799" s="140">
        <v>1560.0000000000007</v>
      </c>
      <c r="H799" s="140">
        <f t="shared" si="24"/>
        <v>6.2400000000000029</v>
      </c>
      <c r="I799" s="145">
        <v>1</v>
      </c>
      <c r="J799" s="140">
        <f t="shared" si="25"/>
        <v>1560.0000000000007</v>
      </c>
      <c r="K799" s="145"/>
    </row>
    <row r="800" spans="1:11" ht="19.5" customHeight="1">
      <c r="A800" s="487"/>
      <c r="B800" s="87">
        <v>6798125</v>
      </c>
      <c r="C800" s="88" t="s">
        <v>3792</v>
      </c>
      <c r="D800" s="90" t="s">
        <v>3793</v>
      </c>
      <c r="E800" s="145">
        <v>250</v>
      </c>
      <c r="F800" s="145">
        <v>1</v>
      </c>
      <c r="G800" s="140">
        <v>1560.0000000000007</v>
      </c>
      <c r="H800" s="140">
        <f t="shared" si="24"/>
        <v>6.2400000000000029</v>
      </c>
      <c r="I800" s="145">
        <v>1</v>
      </c>
      <c r="J800" s="140">
        <f t="shared" si="25"/>
        <v>1560.0000000000007</v>
      </c>
      <c r="K800" s="145"/>
    </row>
    <row r="801" spans="1:11" ht="19.5" customHeight="1">
      <c r="A801" s="487"/>
      <c r="B801" s="87">
        <v>6799125</v>
      </c>
      <c r="C801" s="88" t="s">
        <v>3794</v>
      </c>
      <c r="D801" s="90" t="s">
        <v>3795</v>
      </c>
      <c r="E801" s="145">
        <v>250</v>
      </c>
      <c r="F801" s="145">
        <v>1</v>
      </c>
      <c r="G801" s="140">
        <v>1560.0000000000007</v>
      </c>
      <c r="H801" s="140">
        <f t="shared" si="24"/>
        <v>6.2400000000000029</v>
      </c>
      <c r="I801" s="145">
        <v>1</v>
      </c>
      <c r="J801" s="140">
        <f t="shared" si="25"/>
        <v>1560.0000000000007</v>
      </c>
      <c r="K801" s="145"/>
    </row>
    <row r="802" spans="1:11" ht="19.5" customHeight="1">
      <c r="A802" s="487"/>
      <c r="B802" s="87">
        <v>6800250</v>
      </c>
      <c r="C802" s="88" t="s">
        <v>3796</v>
      </c>
      <c r="D802" s="90" t="s">
        <v>3797</v>
      </c>
      <c r="E802" s="145">
        <v>200</v>
      </c>
      <c r="F802" s="145">
        <v>1</v>
      </c>
      <c r="G802" s="140">
        <v>1940.0000000000043</v>
      </c>
      <c r="H802" s="140">
        <f t="shared" si="24"/>
        <v>9.7000000000000224</v>
      </c>
      <c r="I802" s="145">
        <v>1</v>
      </c>
      <c r="J802" s="140">
        <f t="shared" si="25"/>
        <v>1940.0000000000043</v>
      </c>
      <c r="K802" s="145"/>
    </row>
    <row r="803" spans="1:11" ht="19.5" customHeight="1">
      <c r="A803" s="487"/>
      <c r="B803" s="87">
        <v>6801250</v>
      </c>
      <c r="C803" s="88" t="s">
        <v>3798</v>
      </c>
      <c r="D803" s="90" t="s">
        <v>3799</v>
      </c>
      <c r="E803" s="145">
        <v>200</v>
      </c>
      <c r="F803" s="145">
        <v>1</v>
      </c>
      <c r="G803" s="140">
        <v>1940.0000000000043</v>
      </c>
      <c r="H803" s="140">
        <f t="shared" si="24"/>
        <v>9.7000000000000224</v>
      </c>
      <c r="I803" s="145">
        <v>1</v>
      </c>
      <c r="J803" s="140">
        <f t="shared" si="25"/>
        <v>1940.0000000000043</v>
      </c>
      <c r="K803" s="145"/>
    </row>
    <row r="804" spans="1:11" ht="19.5" customHeight="1">
      <c r="A804" s="487"/>
      <c r="B804" s="87">
        <v>6802250</v>
      </c>
      <c r="C804" s="88" t="s">
        <v>3800</v>
      </c>
      <c r="D804" s="90" t="s">
        <v>3801</v>
      </c>
      <c r="E804" s="145">
        <v>200</v>
      </c>
      <c r="F804" s="145">
        <v>1</v>
      </c>
      <c r="G804" s="140">
        <v>1940.0000000000043</v>
      </c>
      <c r="H804" s="140">
        <f t="shared" si="24"/>
        <v>9.7000000000000224</v>
      </c>
      <c r="I804" s="145">
        <v>1</v>
      </c>
      <c r="J804" s="140">
        <f t="shared" si="25"/>
        <v>1940.0000000000043</v>
      </c>
      <c r="K804" s="145"/>
    </row>
    <row r="805" spans="1:11" ht="19.5" customHeight="1">
      <c r="A805" s="487"/>
      <c r="B805" s="87">
        <v>6803500</v>
      </c>
      <c r="C805" s="88" t="s">
        <v>3802</v>
      </c>
      <c r="D805" s="90" t="s">
        <v>3803</v>
      </c>
      <c r="E805" s="145">
        <v>100</v>
      </c>
      <c r="F805" s="145">
        <v>1</v>
      </c>
      <c r="G805" s="140">
        <v>1499.9999999999995</v>
      </c>
      <c r="H805" s="140">
        <f t="shared" si="24"/>
        <v>14.999999999999995</v>
      </c>
      <c r="I805" s="145">
        <v>1</v>
      </c>
      <c r="J805" s="140">
        <f t="shared" si="25"/>
        <v>1499.9999999999995</v>
      </c>
      <c r="K805" s="145"/>
    </row>
    <row r="806" spans="1:11" ht="19.5" customHeight="1">
      <c r="A806" s="487"/>
      <c r="B806" s="87">
        <v>6804500</v>
      </c>
      <c r="C806" s="88" t="s">
        <v>3804</v>
      </c>
      <c r="D806" s="90" t="s">
        <v>3805</v>
      </c>
      <c r="E806" s="145">
        <v>100</v>
      </c>
      <c r="F806" s="145">
        <v>1</v>
      </c>
      <c r="G806" s="140">
        <v>1499.9999999999995</v>
      </c>
      <c r="H806" s="140">
        <f t="shared" si="24"/>
        <v>14.999999999999995</v>
      </c>
      <c r="I806" s="145">
        <v>1</v>
      </c>
      <c r="J806" s="140">
        <f t="shared" si="25"/>
        <v>1499.9999999999995</v>
      </c>
      <c r="K806" s="145"/>
    </row>
    <row r="807" spans="1:11" ht="19.5" customHeight="1">
      <c r="A807" s="487"/>
      <c r="B807" s="87">
        <v>6805500</v>
      </c>
      <c r="C807" s="88" t="s">
        <v>3806</v>
      </c>
      <c r="D807" s="90" t="s">
        <v>3807</v>
      </c>
      <c r="E807" s="145">
        <v>100</v>
      </c>
      <c r="F807" s="145">
        <v>1</v>
      </c>
      <c r="G807" s="140">
        <v>1499.9999999999995</v>
      </c>
      <c r="H807" s="140">
        <f t="shared" si="24"/>
        <v>14.999999999999995</v>
      </c>
      <c r="I807" s="145">
        <v>1</v>
      </c>
      <c r="J807" s="140">
        <f t="shared" si="25"/>
        <v>1499.9999999999995</v>
      </c>
      <c r="K807" s="145"/>
    </row>
    <row r="808" spans="1:11" ht="19.5" customHeight="1">
      <c r="A808" s="487"/>
      <c r="B808" s="87">
        <v>68061</v>
      </c>
      <c r="C808" s="88" t="s">
        <v>3808</v>
      </c>
      <c r="D808" s="90" t="s">
        <v>3809</v>
      </c>
      <c r="E808" s="145">
        <v>50</v>
      </c>
      <c r="F808" s="145">
        <v>1</v>
      </c>
      <c r="G808" s="140">
        <v>1360.0000000000009</v>
      </c>
      <c r="H808" s="140">
        <f t="shared" si="24"/>
        <v>27.200000000000017</v>
      </c>
      <c r="I808" s="145">
        <v>1</v>
      </c>
      <c r="J808" s="140">
        <f t="shared" si="25"/>
        <v>1360.0000000000009</v>
      </c>
      <c r="K808" s="145"/>
    </row>
    <row r="809" spans="1:11" ht="19.5" customHeight="1">
      <c r="A809" s="487"/>
      <c r="B809" s="87">
        <v>6807101</v>
      </c>
      <c r="C809" s="88" t="s">
        <v>3810</v>
      </c>
      <c r="D809" s="90" t="s">
        <v>3811</v>
      </c>
      <c r="E809" s="145">
        <v>50</v>
      </c>
      <c r="F809" s="145">
        <v>1</v>
      </c>
      <c r="G809" s="140">
        <v>1360.0000000000009</v>
      </c>
      <c r="H809" s="140">
        <f t="shared" si="24"/>
        <v>27.200000000000017</v>
      </c>
      <c r="I809" s="145">
        <v>1</v>
      </c>
      <c r="J809" s="140">
        <f t="shared" si="25"/>
        <v>1360.0000000000009</v>
      </c>
      <c r="K809" s="145"/>
    </row>
    <row r="810" spans="1:11" ht="19.5" customHeight="1">
      <c r="A810" s="488"/>
      <c r="B810" s="87">
        <v>6808201</v>
      </c>
      <c r="C810" s="88" t="s">
        <v>3812</v>
      </c>
      <c r="D810" s="90" t="s">
        <v>3813</v>
      </c>
      <c r="E810" s="145">
        <v>50</v>
      </c>
      <c r="F810" s="145">
        <v>1</v>
      </c>
      <c r="G810" s="140">
        <v>1360.0000000000009</v>
      </c>
      <c r="H810" s="140">
        <f t="shared" si="24"/>
        <v>27.200000000000017</v>
      </c>
      <c r="I810" s="145">
        <v>1</v>
      </c>
      <c r="J810" s="140">
        <f t="shared" si="25"/>
        <v>1360.0000000000009</v>
      </c>
      <c r="K810" s="145"/>
    </row>
    <row r="811" spans="1:11" ht="19.5" customHeight="1">
      <c r="A811" s="486" t="s">
        <v>4358</v>
      </c>
      <c r="B811" s="87">
        <v>68094</v>
      </c>
      <c r="C811" s="88" t="s">
        <v>3814</v>
      </c>
      <c r="D811" s="90" t="s">
        <v>3815</v>
      </c>
      <c r="E811" s="147">
        <v>1000</v>
      </c>
      <c r="F811" s="145">
        <v>1</v>
      </c>
      <c r="G811" s="140">
        <v>2140.0000000000023</v>
      </c>
      <c r="H811" s="140">
        <f t="shared" si="24"/>
        <v>2.1400000000000023</v>
      </c>
      <c r="I811" s="145">
        <v>1</v>
      </c>
      <c r="J811" s="140">
        <f t="shared" si="25"/>
        <v>2140.0000000000023</v>
      </c>
      <c r="K811" s="145"/>
    </row>
    <row r="812" spans="1:11" ht="19.5" customHeight="1">
      <c r="A812" s="487"/>
      <c r="B812" s="87">
        <v>68104</v>
      </c>
      <c r="C812" s="88" t="s">
        <v>3816</v>
      </c>
      <c r="D812" s="90" t="s">
        <v>3817</v>
      </c>
      <c r="E812" s="147">
        <v>1000</v>
      </c>
      <c r="F812" s="145">
        <v>1</v>
      </c>
      <c r="G812" s="140">
        <v>2140.0000000000023</v>
      </c>
      <c r="H812" s="140">
        <f t="shared" si="24"/>
        <v>2.1400000000000023</v>
      </c>
      <c r="I812" s="145">
        <v>1</v>
      </c>
      <c r="J812" s="140">
        <f t="shared" si="25"/>
        <v>2140.0000000000023</v>
      </c>
      <c r="K812" s="145"/>
    </row>
    <row r="813" spans="1:11" ht="19.5" customHeight="1">
      <c r="A813" s="487"/>
      <c r="B813" s="87">
        <v>68118</v>
      </c>
      <c r="C813" s="88" t="s">
        <v>3818</v>
      </c>
      <c r="D813" s="90" t="s">
        <v>3819</v>
      </c>
      <c r="E813" s="145">
        <v>400</v>
      </c>
      <c r="F813" s="145">
        <v>1</v>
      </c>
      <c r="G813" s="140">
        <v>1060.0000000000002</v>
      </c>
      <c r="H813" s="140">
        <f t="shared" si="24"/>
        <v>2.6500000000000004</v>
      </c>
      <c r="I813" s="145">
        <v>1</v>
      </c>
      <c r="J813" s="140">
        <f t="shared" si="25"/>
        <v>1060.0000000000002</v>
      </c>
      <c r="K813" s="145"/>
    </row>
    <row r="814" spans="1:11" ht="19.5" customHeight="1">
      <c r="A814" s="487"/>
      <c r="B814" s="87">
        <v>68128</v>
      </c>
      <c r="C814" s="88" t="s">
        <v>3820</v>
      </c>
      <c r="D814" s="90" t="s">
        <v>3821</v>
      </c>
      <c r="E814" s="145">
        <v>400</v>
      </c>
      <c r="F814" s="145">
        <v>1</v>
      </c>
      <c r="G814" s="140">
        <v>1060.0000000000002</v>
      </c>
      <c r="H814" s="140">
        <f t="shared" si="24"/>
        <v>2.6500000000000004</v>
      </c>
      <c r="I814" s="145">
        <v>1</v>
      </c>
      <c r="J814" s="140">
        <f t="shared" si="25"/>
        <v>1060.0000000000002</v>
      </c>
      <c r="K814" s="145"/>
    </row>
    <row r="815" spans="1:11" ht="19.5" customHeight="1">
      <c r="A815" s="487"/>
      <c r="B815" s="87">
        <v>68138</v>
      </c>
      <c r="C815" s="88" t="s">
        <v>3822</v>
      </c>
      <c r="D815" s="90" t="s">
        <v>3823</v>
      </c>
      <c r="E815" s="145">
        <v>400</v>
      </c>
      <c r="F815" s="145">
        <v>1</v>
      </c>
      <c r="G815" s="140">
        <v>1060.0000000000002</v>
      </c>
      <c r="H815" s="140">
        <f t="shared" si="24"/>
        <v>2.6500000000000004</v>
      </c>
      <c r="I815" s="145">
        <v>1</v>
      </c>
      <c r="J815" s="140">
        <f t="shared" si="25"/>
        <v>1060.0000000000002</v>
      </c>
      <c r="K815" s="145"/>
    </row>
    <row r="816" spans="1:11" ht="19.5" customHeight="1">
      <c r="A816" s="487"/>
      <c r="B816" s="87">
        <v>681415</v>
      </c>
      <c r="C816" s="88" t="s">
        <v>3824</v>
      </c>
      <c r="D816" s="90" t="s">
        <v>3825</v>
      </c>
      <c r="E816" s="145">
        <v>400</v>
      </c>
      <c r="F816" s="145">
        <v>1</v>
      </c>
      <c r="G816" s="140">
        <v>1159.9999999999993</v>
      </c>
      <c r="H816" s="140">
        <f t="shared" si="24"/>
        <v>2.8999999999999981</v>
      </c>
      <c r="I816" s="145">
        <v>1</v>
      </c>
      <c r="J816" s="140">
        <f t="shared" si="25"/>
        <v>1159.9999999999993</v>
      </c>
      <c r="K816" s="145"/>
    </row>
    <row r="817" spans="1:11" ht="19.5" customHeight="1">
      <c r="A817" s="487"/>
      <c r="B817" s="87">
        <v>681515</v>
      </c>
      <c r="C817" s="88" t="s">
        <v>3826</v>
      </c>
      <c r="D817" s="90" t="s">
        <v>3827</v>
      </c>
      <c r="E817" s="145">
        <v>400</v>
      </c>
      <c r="F817" s="145">
        <v>1</v>
      </c>
      <c r="G817" s="140">
        <v>1159.9999999999993</v>
      </c>
      <c r="H817" s="140">
        <f t="shared" si="24"/>
        <v>2.8999999999999981</v>
      </c>
      <c r="I817" s="145">
        <v>1</v>
      </c>
      <c r="J817" s="140">
        <f t="shared" si="25"/>
        <v>1159.9999999999993</v>
      </c>
      <c r="K817" s="145"/>
    </row>
    <row r="818" spans="1:11" ht="19.5" customHeight="1">
      <c r="A818" s="487"/>
      <c r="B818" s="87">
        <v>681615</v>
      </c>
      <c r="C818" s="88" t="s">
        <v>3828</v>
      </c>
      <c r="D818" s="90" t="s">
        <v>3829</v>
      </c>
      <c r="E818" s="145">
        <v>400</v>
      </c>
      <c r="F818" s="145">
        <v>1</v>
      </c>
      <c r="G818" s="140">
        <v>1159.9999999999993</v>
      </c>
      <c r="H818" s="140">
        <f t="shared" si="24"/>
        <v>2.8999999999999981</v>
      </c>
      <c r="I818" s="145">
        <v>1</v>
      </c>
      <c r="J818" s="140">
        <f t="shared" si="25"/>
        <v>1159.9999999999993</v>
      </c>
      <c r="K818" s="145"/>
    </row>
    <row r="819" spans="1:11" ht="19.5" customHeight="1">
      <c r="A819" s="487"/>
      <c r="B819" s="87">
        <v>681730</v>
      </c>
      <c r="C819" s="88" t="s">
        <v>3830</v>
      </c>
      <c r="D819" s="90" t="s">
        <v>3831</v>
      </c>
      <c r="E819" s="145">
        <v>200</v>
      </c>
      <c r="F819" s="145">
        <v>1</v>
      </c>
      <c r="G819" s="140">
        <v>808.00000000000023</v>
      </c>
      <c r="H819" s="140">
        <f t="shared" si="24"/>
        <v>4.0400000000000009</v>
      </c>
      <c r="I819" s="145">
        <v>1</v>
      </c>
      <c r="J819" s="140">
        <f t="shared" si="25"/>
        <v>808.00000000000023</v>
      </c>
      <c r="K819" s="145"/>
    </row>
    <row r="820" spans="1:11" ht="19.5" customHeight="1">
      <c r="A820" s="487"/>
      <c r="B820" s="87">
        <v>681830</v>
      </c>
      <c r="C820" s="88" t="s">
        <v>3832</v>
      </c>
      <c r="D820" s="90" t="s">
        <v>3833</v>
      </c>
      <c r="E820" s="145">
        <v>200</v>
      </c>
      <c r="F820" s="145">
        <v>1</v>
      </c>
      <c r="G820" s="140">
        <v>808.00000000000023</v>
      </c>
      <c r="H820" s="140">
        <f t="shared" si="24"/>
        <v>4.0400000000000009</v>
      </c>
      <c r="I820" s="145">
        <v>1</v>
      </c>
      <c r="J820" s="140">
        <f t="shared" si="25"/>
        <v>808.00000000000023</v>
      </c>
      <c r="K820" s="145"/>
    </row>
    <row r="821" spans="1:11" ht="19.5" customHeight="1">
      <c r="A821" s="487"/>
      <c r="B821" s="87">
        <v>681930</v>
      </c>
      <c r="C821" s="88" t="s">
        <v>3834</v>
      </c>
      <c r="D821" s="90" t="s">
        <v>3835</v>
      </c>
      <c r="E821" s="145">
        <v>200</v>
      </c>
      <c r="F821" s="145">
        <v>1</v>
      </c>
      <c r="G821" s="140">
        <v>808.00000000000023</v>
      </c>
      <c r="H821" s="140">
        <f t="shared" si="24"/>
        <v>4.0400000000000009</v>
      </c>
      <c r="I821" s="145">
        <v>1</v>
      </c>
      <c r="J821" s="140">
        <f t="shared" si="25"/>
        <v>808.00000000000023</v>
      </c>
      <c r="K821" s="145"/>
    </row>
    <row r="822" spans="1:11" ht="19.5" customHeight="1">
      <c r="A822" s="487"/>
      <c r="B822" s="87">
        <v>682060</v>
      </c>
      <c r="C822" s="88" t="s">
        <v>3836</v>
      </c>
      <c r="D822" s="90" t="s">
        <v>3837</v>
      </c>
      <c r="E822" s="145">
        <v>200</v>
      </c>
      <c r="F822" s="145">
        <v>1</v>
      </c>
      <c r="G822" s="140">
        <v>1080</v>
      </c>
      <c r="H822" s="140">
        <f t="shared" si="24"/>
        <v>5.4</v>
      </c>
      <c r="I822" s="145">
        <v>1</v>
      </c>
      <c r="J822" s="140">
        <f t="shared" si="25"/>
        <v>1080</v>
      </c>
      <c r="K822" s="145"/>
    </row>
    <row r="823" spans="1:11" ht="19.5" customHeight="1">
      <c r="A823" s="487"/>
      <c r="B823" s="87">
        <v>682160</v>
      </c>
      <c r="C823" s="88" t="s">
        <v>3838</v>
      </c>
      <c r="D823" s="90" t="s">
        <v>3839</v>
      </c>
      <c r="E823" s="145">
        <v>200</v>
      </c>
      <c r="F823" s="145">
        <v>1</v>
      </c>
      <c r="G823" s="140">
        <v>1080</v>
      </c>
      <c r="H823" s="140">
        <f t="shared" si="24"/>
        <v>5.4</v>
      </c>
      <c r="I823" s="145">
        <v>1</v>
      </c>
      <c r="J823" s="140">
        <f t="shared" si="25"/>
        <v>1080</v>
      </c>
      <c r="K823" s="145"/>
    </row>
    <row r="824" spans="1:11" ht="19.5" customHeight="1">
      <c r="A824" s="487"/>
      <c r="B824" s="87">
        <v>682260</v>
      </c>
      <c r="C824" s="88" t="s">
        <v>3840</v>
      </c>
      <c r="D824" s="90" t="s">
        <v>3841</v>
      </c>
      <c r="E824" s="145">
        <v>200</v>
      </c>
      <c r="F824" s="145">
        <v>1</v>
      </c>
      <c r="G824" s="140">
        <v>1080</v>
      </c>
      <c r="H824" s="140">
        <f t="shared" si="24"/>
        <v>5.4</v>
      </c>
      <c r="I824" s="145">
        <v>1</v>
      </c>
      <c r="J824" s="140">
        <f t="shared" si="25"/>
        <v>1080</v>
      </c>
      <c r="K824" s="145"/>
    </row>
    <row r="825" spans="1:11" ht="19.5" customHeight="1">
      <c r="A825" s="487"/>
      <c r="B825" s="87">
        <v>6823125</v>
      </c>
      <c r="C825" s="88" t="s">
        <v>3842</v>
      </c>
      <c r="D825" s="90" t="s">
        <v>3843</v>
      </c>
      <c r="E825" s="145">
        <v>100</v>
      </c>
      <c r="F825" s="145">
        <v>1</v>
      </c>
      <c r="G825" s="140">
        <v>703.99999999999977</v>
      </c>
      <c r="H825" s="140">
        <f t="shared" si="24"/>
        <v>7.0399999999999974</v>
      </c>
      <c r="I825" s="145">
        <v>1</v>
      </c>
      <c r="J825" s="140">
        <f t="shared" si="25"/>
        <v>703.99999999999977</v>
      </c>
      <c r="K825" s="145"/>
    </row>
    <row r="826" spans="1:11" ht="19.5" customHeight="1">
      <c r="A826" s="487"/>
      <c r="B826" s="87">
        <v>6824125</v>
      </c>
      <c r="C826" s="88" t="s">
        <v>3844</v>
      </c>
      <c r="D826" s="90" t="s">
        <v>3845</v>
      </c>
      <c r="E826" s="145">
        <v>100</v>
      </c>
      <c r="F826" s="145">
        <v>1</v>
      </c>
      <c r="G826" s="140">
        <v>703.99999999999977</v>
      </c>
      <c r="H826" s="140">
        <f t="shared" si="24"/>
        <v>7.0399999999999974</v>
      </c>
      <c r="I826" s="145">
        <v>1</v>
      </c>
      <c r="J826" s="140">
        <f t="shared" si="25"/>
        <v>703.99999999999977</v>
      </c>
      <c r="K826" s="145"/>
    </row>
    <row r="827" spans="1:11" ht="19.5" customHeight="1">
      <c r="A827" s="487"/>
      <c r="B827" s="87">
        <v>6825125</v>
      </c>
      <c r="C827" s="88" t="s">
        <v>3846</v>
      </c>
      <c r="D827" s="90" t="s">
        <v>3847</v>
      </c>
      <c r="E827" s="145">
        <v>100</v>
      </c>
      <c r="F827" s="145">
        <v>1</v>
      </c>
      <c r="G827" s="140">
        <v>703.99999999999977</v>
      </c>
      <c r="H827" s="140">
        <f t="shared" si="24"/>
        <v>7.0399999999999974</v>
      </c>
      <c r="I827" s="145">
        <v>1</v>
      </c>
      <c r="J827" s="140">
        <f t="shared" si="25"/>
        <v>703.99999999999977</v>
      </c>
      <c r="K827" s="145"/>
    </row>
    <row r="828" spans="1:11" ht="19.5" customHeight="1">
      <c r="A828" s="487"/>
      <c r="B828" s="87">
        <v>6826250</v>
      </c>
      <c r="C828" s="88" t="s">
        <v>3848</v>
      </c>
      <c r="D828" s="90" t="s">
        <v>3849</v>
      </c>
      <c r="E828" s="145">
        <v>100</v>
      </c>
      <c r="F828" s="145">
        <v>1</v>
      </c>
      <c r="G828" s="140">
        <v>1099.9999999999998</v>
      </c>
      <c r="H828" s="140">
        <f t="shared" si="24"/>
        <v>10.999999999999998</v>
      </c>
      <c r="I828" s="145">
        <v>1</v>
      </c>
      <c r="J828" s="140">
        <f t="shared" si="25"/>
        <v>1099.9999999999998</v>
      </c>
      <c r="K828" s="145"/>
    </row>
    <row r="829" spans="1:11" ht="19.5" customHeight="1">
      <c r="A829" s="487"/>
      <c r="B829" s="87">
        <v>6827250</v>
      </c>
      <c r="C829" s="88" t="s">
        <v>3850</v>
      </c>
      <c r="D829" s="90" t="s">
        <v>3851</v>
      </c>
      <c r="E829" s="145">
        <v>100</v>
      </c>
      <c r="F829" s="145">
        <v>1</v>
      </c>
      <c r="G829" s="140">
        <v>1099.9999999999998</v>
      </c>
      <c r="H829" s="140">
        <f t="shared" si="24"/>
        <v>10.999999999999998</v>
      </c>
      <c r="I829" s="145">
        <v>1</v>
      </c>
      <c r="J829" s="140">
        <f t="shared" si="25"/>
        <v>1099.9999999999998</v>
      </c>
      <c r="K829" s="145"/>
    </row>
    <row r="830" spans="1:11" ht="19.5" customHeight="1">
      <c r="A830" s="487"/>
      <c r="B830" s="87">
        <v>6828250</v>
      </c>
      <c r="C830" s="88" t="s">
        <v>3852</v>
      </c>
      <c r="D830" s="90" t="s">
        <v>3853</v>
      </c>
      <c r="E830" s="145">
        <v>100</v>
      </c>
      <c r="F830" s="145">
        <v>1</v>
      </c>
      <c r="G830" s="140">
        <v>1099.9999999999998</v>
      </c>
      <c r="H830" s="140">
        <f t="shared" si="24"/>
        <v>10.999999999999998</v>
      </c>
      <c r="I830" s="145">
        <v>1</v>
      </c>
      <c r="J830" s="140">
        <f t="shared" si="25"/>
        <v>1099.9999999999998</v>
      </c>
      <c r="K830" s="145"/>
    </row>
    <row r="831" spans="1:11" ht="19.5" customHeight="1">
      <c r="A831" s="487"/>
      <c r="B831" s="87">
        <v>6829500</v>
      </c>
      <c r="C831" s="88" t="s">
        <v>3854</v>
      </c>
      <c r="D831" s="90" t="s">
        <v>3855</v>
      </c>
      <c r="E831" s="145">
        <v>50</v>
      </c>
      <c r="F831" s="145">
        <v>1</v>
      </c>
      <c r="G831" s="140">
        <v>860.00000000000045</v>
      </c>
      <c r="H831" s="140">
        <f t="shared" si="24"/>
        <v>17.20000000000001</v>
      </c>
      <c r="I831" s="145">
        <v>1</v>
      </c>
      <c r="J831" s="140">
        <f t="shared" si="25"/>
        <v>860.00000000000045</v>
      </c>
      <c r="K831" s="145"/>
    </row>
    <row r="832" spans="1:11" ht="19.5" customHeight="1">
      <c r="A832" s="487"/>
      <c r="B832" s="87">
        <v>6830500</v>
      </c>
      <c r="C832" s="88" t="s">
        <v>3856</v>
      </c>
      <c r="D832" s="90" t="s">
        <v>3857</v>
      </c>
      <c r="E832" s="145">
        <v>50</v>
      </c>
      <c r="F832" s="145">
        <v>1</v>
      </c>
      <c r="G832" s="140">
        <v>860.00000000000045</v>
      </c>
      <c r="H832" s="140">
        <f t="shared" si="24"/>
        <v>17.20000000000001</v>
      </c>
      <c r="I832" s="145">
        <v>1</v>
      </c>
      <c r="J832" s="140">
        <f t="shared" si="25"/>
        <v>860.00000000000045</v>
      </c>
      <c r="K832" s="145"/>
    </row>
    <row r="833" spans="1:11" ht="19.5" customHeight="1">
      <c r="A833" s="487"/>
      <c r="B833" s="87">
        <v>6831500</v>
      </c>
      <c r="C833" s="88" t="s">
        <v>3858</v>
      </c>
      <c r="D833" s="90" t="s">
        <v>3859</v>
      </c>
      <c r="E833" s="145">
        <v>50</v>
      </c>
      <c r="F833" s="145">
        <v>1</v>
      </c>
      <c r="G833" s="140">
        <v>860.00000000000045</v>
      </c>
      <c r="H833" s="140">
        <f t="shared" si="24"/>
        <v>17.20000000000001</v>
      </c>
      <c r="I833" s="145">
        <v>1</v>
      </c>
      <c r="J833" s="140">
        <f t="shared" si="25"/>
        <v>860.00000000000045</v>
      </c>
      <c r="K833" s="145"/>
    </row>
    <row r="834" spans="1:11" ht="19.5" customHeight="1">
      <c r="A834" s="487"/>
      <c r="B834" s="87">
        <v>68321</v>
      </c>
      <c r="C834" s="88" t="s">
        <v>3860</v>
      </c>
      <c r="D834" s="90" t="s">
        <v>3861</v>
      </c>
      <c r="E834" s="145">
        <v>50</v>
      </c>
      <c r="F834" s="145">
        <v>1</v>
      </c>
      <c r="G834" s="140">
        <v>1400.0000000000005</v>
      </c>
      <c r="H834" s="140">
        <f t="shared" si="24"/>
        <v>28.000000000000011</v>
      </c>
      <c r="I834" s="145">
        <v>1</v>
      </c>
      <c r="J834" s="140">
        <f t="shared" si="25"/>
        <v>1400.0000000000005</v>
      </c>
      <c r="K834" s="145"/>
    </row>
    <row r="835" spans="1:11" ht="19.5" customHeight="1">
      <c r="A835" s="487"/>
      <c r="B835" s="87">
        <v>6833101</v>
      </c>
      <c r="C835" s="88" t="s">
        <v>3862</v>
      </c>
      <c r="D835" s="90" t="s">
        <v>3863</v>
      </c>
      <c r="E835" s="145">
        <v>50</v>
      </c>
      <c r="F835" s="145">
        <v>1</v>
      </c>
      <c r="G835" s="140">
        <v>1400.0000000000005</v>
      </c>
      <c r="H835" s="140">
        <f t="shared" si="24"/>
        <v>28.000000000000011</v>
      </c>
      <c r="I835" s="145">
        <v>1</v>
      </c>
      <c r="J835" s="140">
        <f t="shared" si="25"/>
        <v>1400.0000000000005</v>
      </c>
      <c r="K835" s="145"/>
    </row>
    <row r="836" spans="1:11" ht="19.5" customHeight="1">
      <c r="A836" s="488"/>
      <c r="B836" s="87">
        <v>6834201</v>
      </c>
      <c r="C836" s="88" t="s">
        <v>3864</v>
      </c>
      <c r="D836" s="90" t="s">
        <v>3865</v>
      </c>
      <c r="E836" s="145">
        <v>50</v>
      </c>
      <c r="F836" s="145">
        <v>1</v>
      </c>
      <c r="G836" s="140">
        <v>1400.0000000000005</v>
      </c>
      <c r="H836" s="140">
        <f t="shared" ref="H836:H899" si="26">G836/E836</f>
        <v>28.000000000000011</v>
      </c>
      <c r="I836" s="145">
        <v>1</v>
      </c>
      <c r="J836" s="140">
        <f t="shared" ref="J836:J899" si="27">F836*G836*I836</f>
        <v>1400.0000000000005</v>
      </c>
      <c r="K836" s="145"/>
    </row>
    <row r="837" spans="1:11" ht="19.5" customHeight="1">
      <c r="A837" s="486" t="s">
        <v>4359</v>
      </c>
      <c r="B837" s="87">
        <v>68355</v>
      </c>
      <c r="C837" s="88" t="s">
        <v>3866</v>
      </c>
      <c r="D837" s="97" t="s">
        <v>3867</v>
      </c>
      <c r="E837" s="145">
        <v>500</v>
      </c>
      <c r="F837" s="145">
        <v>1</v>
      </c>
      <c r="G837" s="140">
        <v>2800.0000000000082</v>
      </c>
      <c r="H837" s="140">
        <f t="shared" si="26"/>
        <v>5.6000000000000165</v>
      </c>
      <c r="I837" s="145">
        <v>1</v>
      </c>
      <c r="J837" s="140">
        <f t="shared" si="27"/>
        <v>2800.0000000000082</v>
      </c>
      <c r="K837" s="145"/>
    </row>
    <row r="838" spans="1:11" ht="19.5" customHeight="1">
      <c r="A838" s="487"/>
      <c r="B838" s="87">
        <v>683610</v>
      </c>
      <c r="C838" s="88" t="s">
        <v>3868</v>
      </c>
      <c r="D838" s="97" t="s">
        <v>3869</v>
      </c>
      <c r="E838" s="145">
        <v>500</v>
      </c>
      <c r="F838" s="145">
        <v>1</v>
      </c>
      <c r="G838" s="140">
        <v>2899.9999999999982</v>
      </c>
      <c r="H838" s="140">
        <f t="shared" si="26"/>
        <v>5.7999999999999963</v>
      </c>
      <c r="I838" s="145">
        <v>1</v>
      </c>
      <c r="J838" s="140">
        <f t="shared" si="27"/>
        <v>2899.9999999999982</v>
      </c>
      <c r="K838" s="145"/>
    </row>
    <row r="839" spans="1:11" ht="19.5" customHeight="1">
      <c r="A839" s="487"/>
      <c r="B839" s="87">
        <v>683730</v>
      </c>
      <c r="C839" s="88" t="s">
        <v>3870</v>
      </c>
      <c r="D839" s="96" t="s">
        <v>3871</v>
      </c>
      <c r="E839" s="145">
        <v>280</v>
      </c>
      <c r="F839" s="145">
        <v>1</v>
      </c>
      <c r="G839" s="140">
        <v>2399.9999999999941</v>
      </c>
      <c r="H839" s="140">
        <f t="shared" si="26"/>
        <v>8.5714285714285499</v>
      </c>
      <c r="I839" s="145">
        <v>1</v>
      </c>
      <c r="J839" s="140">
        <f t="shared" si="27"/>
        <v>2399.9999999999941</v>
      </c>
      <c r="K839" s="145"/>
    </row>
    <row r="840" spans="1:11" ht="19.5" customHeight="1">
      <c r="A840" s="487"/>
      <c r="B840" s="87">
        <v>683860</v>
      </c>
      <c r="C840" s="88" t="s">
        <v>3872</v>
      </c>
      <c r="D840" s="96" t="s">
        <v>3873</v>
      </c>
      <c r="E840" s="145">
        <v>200</v>
      </c>
      <c r="F840" s="145">
        <v>1</v>
      </c>
      <c r="G840" s="140">
        <v>2199.9999999999959</v>
      </c>
      <c r="H840" s="140">
        <f t="shared" si="26"/>
        <v>10.999999999999979</v>
      </c>
      <c r="I840" s="145">
        <v>1</v>
      </c>
      <c r="J840" s="140">
        <f t="shared" si="27"/>
        <v>2199.9999999999959</v>
      </c>
      <c r="K840" s="145"/>
    </row>
    <row r="841" spans="1:11" ht="19.5" customHeight="1">
      <c r="A841" s="487"/>
      <c r="B841" s="87">
        <v>6839125</v>
      </c>
      <c r="C841" s="88" t="s">
        <v>3874</v>
      </c>
      <c r="D841" s="96" t="s">
        <v>3875</v>
      </c>
      <c r="E841" s="145">
        <v>96</v>
      </c>
      <c r="F841" s="145">
        <v>1</v>
      </c>
      <c r="G841" s="140">
        <v>1823.9999999999939</v>
      </c>
      <c r="H841" s="140">
        <f t="shared" si="26"/>
        <v>18.999999999999936</v>
      </c>
      <c r="I841" s="145">
        <v>1</v>
      </c>
      <c r="J841" s="140">
        <f t="shared" si="27"/>
        <v>1823.9999999999939</v>
      </c>
      <c r="K841" s="145"/>
    </row>
    <row r="842" spans="1:11" ht="19.5" customHeight="1">
      <c r="A842" s="487"/>
      <c r="B842" s="87">
        <v>6840250</v>
      </c>
      <c r="C842" s="88" t="s">
        <v>3876</v>
      </c>
      <c r="D842" s="96" t="s">
        <v>3877</v>
      </c>
      <c r="E842" s="145">
        <v>60</v>
      </c>
      <c r="F842" s="145">
        <v>1</v>
      </c>
      <c r="G842" s="140">
        <v>1819.999999999998</v>
      </c>
      <c r="H842" s="140">
        <f t="shared" si="26"/>
        <v>30.3333333333333</v>
      </c>
      <c r="I842" s="145">
        <v>1</v>
      </c>
      <c r="J842" s="140">
        <f t="shared" si="27"/>
        <v>1819.999999999998</v>
      </c>
      <c r="K842" s="145"/>
    </row>
    <row r="843" spans="1:11" ht="19.5" customHeight="1">
      <c r="A843" s="487"/>
      <c r="B843" s="87">
        <v>6841500</v>
      </c>
      <c r="C843" s="88" t="s">
        <v>3878</v>
      </c>
      <c r="D843" s="96" t="s">
        <v>3879</v>
      </c>
      <c r="E843" s="145">
        <v>48</v>
      </c>
      <c r="F843" s="145">
        <v>1</v>
      </c>
      <c r="G843" s="140">
        <v>1600.0000000000002</v>
      </c>
      <c r="H843" s="140">
        <f t="shared" si="26"/>
        <v>33.333333333333336</v>
      </c>
      <c r="I843" s="145">
        <v>1</v>
      </c>
      <c r="J843" s="140">
        <f t="shared" si="27"/>
        <v>1600.0000000000002</v>
      </c>
      <c r="K843" s="145"/>
    </row>
    <row r="844" spans="1:11" ht="19.5" customHeight="1">
      <c r="A844" s="488"/>
      <c r="B844" s="87">
        <v>68420</v>
      </c>
      <c r="C844" s="88" t="s">
        <v>3880</v>
      </c>
      <c r="D844" s="96" t="s">
        <v>3881</v>
      </c>
      <c r="E844" s="145">
        <v>48</v>
      </c>
      <c r="F844" s="145">
        <v>1</v>
      </c>
      <c r="G844" s="140">
        <v>2719.9999999999982</v>
      </c>
      <c r="H844" s="140">
        <f t="shared" si="26"/>
        <v>56.666666666666629</v>
      </c>
      <c r="I844" s="145">
        <v>1</v>
      </c>
      <c r="J844" s="140">
        <f t="shared" si="27"/>
        <v>2719.9999999999982</v>
      </c>
      <c r="K844" s="145"/>
    </row>
    <row r="845" spans="1:11" ht="19.5" customHeight="1">
      <c r="A845" s="486" t="s">
        <v>4360</v>
      </c>
      <c r="B845" s="87">
        <v>68435</v>
      </c>
      <c r="C845" s="88" t="s">
        <v>3882</v>
      </c>
      <c r="D845" s="90" t="s">
        <v>3883</v>
      </c>
      <c r="E845" s="145">
        <v>1000</v>
      </c>
      <c r="F845" s="145">
        <v>1</v>
      </c>
      <c r="G845" s="140">
        <v>1000.0000000000008</v>
      </c>
      <c r="H845" s="140">
        <f t="shared" si="26"/>
        <v>1.0000000000000009</v>
      </c>
      <c r="I845" s="145">
        <v>1</v>
      </c>
      <c r="J845" s="140">
        <f t="shared" si="27"/>
        <v>1000.0000000000008</v>
      </c>
      <c r="K845" s="145"/>
    </row>
    <row r="846" spans="1:11" ht="19.5" customHeight="1">
      <c r="A846" s="487"/>
      <c r="B846" s="87">
        <v>68446</v>
      </c>
      <c r="C846" s="88" t="s">
        <v>3884</v>
      </c>
      <c r="D846" s="90" t="s">
        <v>3885</v>
      </c>
      <c r="E846" s="145">
        <v>1000</v>
      </c>
      <c r="F846" s="145">
        <v>1</v>
      </c>
      <c r="G846" s="140">
        <v>1400.0000000000005</v>
      </c>
      <c r="H846" s="140">
        <f t="shared" si="26"/>
        <v>1.4000000000000004</v>
      </c>
      <c r="I846" s="145">
        <v>1</v>
      </c>
      <c r="J846" s="140">
        <f t="shared" si="27"/>
        <v>1400.0000000000005</v>
      </c>
      <c r="K846" s="145"/>
    </row>
    <row r="847" spans="1:11" ht="19.5" customHeight="1">
      <c r="A847" s="487"/>
      <c r="B847" s="87">
        <v>684510</v>
      </c>
      <c r="C847" s="88" t="s">
        <v>3886</v>
      </c>
      <c r="D847" s="90" t="s">
        <v>3887</v>
      </c>
      <c r="E847" s="145">
        <v>1000</v>
      </c>
      <c r="F847" s="145">
        <v>1</v>
      </c>
      <c r="G847" s="140">
        <v>1400.0000000000005</v>
      </c>
      <c r="H847" s="140">
        <f t="shared" si="26"/>
        <v>1.4000000000000004</v>
      </c>
      <c r="I847" s="145">
        <v>1</v>
      </c>
      <c r="J847" s="140">
        <f t="shared" si="27"/>
        <v>1400.0000000000005</v>
      </c>
      <c r="K847" s="145"/>
    </row>
    <row r="848" spans="1:11" ht="19.5" customHeight="1">
      <c r="A848" s="487"/>
      <c r="B848" s="87">
        <v>684620</v>
      </c>
      <c r="C848" s="88" t="s">
        <v>3888</v>
      </c>
      <c r="D848" s="90" t="s">
        <v>3889</v>
      </c>
      <c r="E848" s="145">
        <v>1000</v>
      </c>
      <c r="F848" s="145">
        <v>1</v>
      </c>
      <c r="G848" s="140">
        <v>1400.0000000000005</v>
      </c>
      <c r="H848" s="140">
        <f t="shared" si="26"/>
        <v>1.4000000000000004</v>
      </c>
      <c r="I848" s="145">
        <v>1</v>
      </c>
      <c r="J848" s="140">
        <f t="shared" si="27"/>
        <v>1400.0000000000005</v>
      </c>
      <c r="K848" s="145"/>
    </row>
    <row r="849" spans="1:11" ht="19.5" customHeight="1">
      <c r="A849" s="487"/>
      <c r="B849" s="87">
        <v>684730</v>
      </c>
      <c r="C849" s="88" t="s">
        <v>3890</v>
      </c>
      <c r="D849" s="90" t="s">
        <v>3891</v>
      </c>
      <c r="E849" s="145">
        <v>800</v>
      </c>
      <c r="F849" s="145">
        <v>1</v>
      </c>
      <c r="G849" s="140">
        <v>1159.9999999999993</v>
      </c>
      <c r="H849" s="140">
        <f t="shared" si="26"/>
        <v>1.4499999999999991</v>
      </c>
      <c r="I849" s="145">
        <v>1</v>
      </c>
      <c r="J849" s="140">
        <f t="shared" si="27"/>
        <v>1159.9999999999993</v>
      </c>
      <c r="K849" s="145"/>
    </row>
    <row r="850" spans="1:11" ht="19.5" customHeight="1">
      <c r="A850" s="487"/>
      <c r="B850" s="87">
        <v>6848105</v>
      </c>
      <c r="C850" s="88" t="s">
        <v>3892</v>
      </c>
      <c r="D850" s="101" t="s">
        <v>3893</v>
      </c>
      <c r="E850" s="145">
        <v>500</v>
      </c>
      <c r="F850" s="145">
        <v>1</v>
      </c>
      <c r="G850" s="140">
        <v>700.00000000000023</v>
      </c>
      <c r="H850" s="140">
        <f t="shared" si="26"/>
        <v>1.4000000000000004</v>
      </c>
      <c r="I850" s="145">
        <v>1</v>
      </c>
      <c r="J850" s="140">
        <f t="shared" si="27"/>
        <v>700.00000000000023</v>
      </c>
      <c r="K850" s="145"/>
    </row>
    <row r="851" spans="1:11" ht="19.5" customHeight="1">
      <c r="A851" s="487"/>
      <c r="B851" s="87">
        <v>6849106</v>
      </c>
      <c r="C851" s="88" t="s">
        <v>3894</v>
      </c>
      <c r="D851" s="101" t="s">
        <v>3895</v>
      </c>
      <c r="E851" s="145">
        <v>500</v>
      </c>
      <c r="F851" s="145">
        <v>1</v>
      </c>
      <c r="G851" s="140">
        <v>759.99999999999966</v>
      </c>
      <c r="H851" s="140">
        <f t="shared" si="26"/>
        <v>1.5199999999999994</v>
      </c>
      <c r="I851" s="145">
        <v>1</v>
      </c>
      <c r="J851" s="140">
        <f t="shared" si="27"/>
        <v>759.99999999999966</v>
      </c>
      <c r="K851" s="145"/>
    </row>
    <row r="852" spans="1:11" ht="19.5" customHeight="1">
      <c r="A852" s="487"/>
      <c r="B852" s="87">
        <v>6850110</v>
      </c>
      <c r="C852" s="88" t="s">
        <v>3896</v>
      </c>
      <c r="D852" s="101" t="s">
        <v>3897</v>
      </c>
      <c r="E852" s="145">
        <v>500</v>
      </c>
      <c r="F852" s="145">
        <v>1</v>
      </c>
      <c r="G852" s="140">
        <v>799.9999999999992</v>
      </c>
      <c r="H852" s="140">
        <f t="shared" si="26"/>
        <v>1.5999999999999983</v>
      </c>
      <c r="I852" s="145">
        <v>1</v>
      </c>
      <c r="J852" s="140">
        <f t="shared" si="27"/>
        <v>799.9999999999992</v>
      </c>
      <c r="K852" s="145"/>
    </row>
    <row r="853" spans="1:11" ht="19.5" customHeight="1">
      <c r="A853" s="487"/>
      <c r="B853" s="87">
        <v>6851120</v>
      </c>
      <c r="C853" s="88" t="s">
        <v>3898</v>
      </c>
      <c r="D853" s="101" t="s">
        <v>3899</v>
      </c>
      <c r="E853" s="145">
        <v>500</v>
      </c>
      <c r="F853" s="145">
        <v>1</v>
      </c>
      <c r="G853" s="140">
        <v>900</v>
      </c>
      <c r="H853" s="140">
        <f t="shared" si="26"/>
        <v>1.8</v>
      </c>
      <c r="I853" s="145">
        <v>1</v>
      </c>
      <c r="J853" s="140">
        <f t="shared" si="27"/>
        <v>900</v>
      </c>
      <c r="K853" s="145"/>
    </row>
    <row r="854" spans="1:11" ht="19.5" customHeight="1">
      <c r="A854" s="487"/>
      <c r="B854" s="87">
        <v>6852130</v>
      </c>
      <c r="C854" s="88" t="s">
        <v>3900</v>
      </c>
      <c r="D854" s="101" t="s">
        <v>3901</v>
      </c>
      <c r="E854" s="145">
        <v>500</v>
      </c>
      <c r="F854" s="145">
        <v>1</v>
      </c>
      <c r="G854" s="140">
        <v>900</v>
      </c>
      <c r="H854" s="140">
        <f t="shared" si="26"/>
        <v>1.8</v>
      </c>
      <c r="I854" s="145">
        <v>1</v>
      </c>
      <c r="J854" s="140">
        <f t="shared" si="27"/>
        <v>900</v>
      </c>
      <c r="K854" s="145"/>
    </row>
    <row r="855" spans="1:11" ht="19.5" customHeight="1">
      <c r="A855" s="487"/>
      <c r="B855" s="87" t="s">
        <v>3902</v>
      </c>
      <c r="C855" s="88" t="s">
        <v>3903</v>
      </c>
      <c r="D855" s="90" t="s">
        <v>3904</v>
      </c>
      <c r="E855" s="145">
        <v>50</v>
      </c>
      <c r="F855" s="145">
        <v>1</v>
      </c>
      <c r="G855" s="140">
        <v>1499.9999999999995</v>
      </c>
      <c r="H855" s="140">
        <f t="shared" si="26"/>
        <v>29.999999999999989</v>
      </c>
      <c r="I855" s="145">
        <v>1</v>
      </c>
      <c r="J855" s="140">
        <f t="shared" si="27"/>
        <v>1499.9999999999995</v>
      </c>
      <c r="K855" s="145"/>
    </row>
    <row r="856" spans="1:11" ht="19.5" customHeight="1">
      <c r="A856" s="487"/>
      <c r="B856" s="87" t="s">
        <v>3905</v>
      </c>
      <c r="C856" s="88" t="s">
        <v>3906</v>
      </c>
      <c r="D856" s="90" t="s">
        <v>3907</v>
      </c>
      <c r="E856" s="145">
        <v>50</v>
      </c>
      <c r="F856" s="145">
        <v>1</v>
      </c>
      <c r="G856" s="140">
        <v>1499.9999999999995</v>
      </c>
      <c r="H856" s="140">
        <f t="shared" si="26"/>
        <v>29.999999999999989</v>
      </c>
      <c r="I856" s="145">
        <v>1</v>
      </c>
      <c r="J856" s="140">
        <f t="shared" si="27"/>
        <v>1499.9999999999995</v>
      </c>
      <c r="K856" s="145"/>
    </row>
    <row r="857" spans="1:11" ht="19.5" customHeight="1">
      <c r="A857" s="488"/>
      <c r="B857" s="87" t="s">
        <v>3908</v>
      </c>
      <c r="C857" s="88" t="s">
        <v>3909</v>
      </c>
      <c r="D857" s="90" t="s">
        <v>3910</v>
      </c>
      <c r="E857" s="145">
        <v>50</v>
      </c>
      <c r="F857" s="145">
        <v>1</v>
      </c>
      <c r="G857" s="140">
        <v>1499.9999999999995</v>
      </c>
      <c r="H857" s="140">
        <f t="shared" si="26"/>
        <v>29.999999999999989</v>
      </c>
      <c r="I857" s="145">
        <v>1</v>
      </c>
      <c r="J857" s="140">
        <f t="shared" si="27"/>
        <v>1499.9999999999995</v>
      </c>
      <c r="K857" s="145"/>
    </row>
    <row r="858" spans="1:11" ht="19.5" customHeight="1">
      <c r="A858" s="492" t="s">
        <v>4361</v>
      </c>
      <c r="B858" s="87">
        <v>68561</v>
      </c>
      <c r="C858" s="88" t="s">
        <v>3911</v>
      </c>
      <c r="D858" s="103" t="s">
        <v>3912</v>
      </c>
      <c r="E858" s="147">
        <v>50</v>
      </c>
      <c r="F858" s="145">
        <v>1</v>
      </c>
      <c r="G858" s="140">
        <v>1519.9999999999993</v>
      </c>
      <c r="H858" s="140">
        <f t="shared" si="26"/>
        <v>30.399999999999988</v>
      </c>
      <c r="I858" s="145">
        <v>1</v>
      </c>
      <c r="J858" s="140">
        <f t="shared" si="27"/>
        <v>1519.9999999999993</v>
      </c>
      <c r="K858" s="145"/>
    </row>
    <row r="859" spans="1:11" ht="19.5" customHeight="1">
      <c r="A859" s="493"/>
      <c r="B859" s="87">
        <v>68578</v>
      </c>
      <c r="C859" s="88" t="s">
        <v>3913</v>
      </c>
      <c r="D859" s="103" t="s">
        <v>3914</v>
      </c>
      <c r="E859" s="147">
        <v>50</v>
      </c>
      <c r="F859" s="145">
        <v>1</v>
      </c>
      <c r="G859" s="140">
        <v>1900.000000000008</v>
      </c>
      <c r="H859" s="140">
        <f t="shared" si="26"/>
        <v>38.000000000000156</v>
      </c>
      <c r="I859" s="145">
        <v>1</v>
      </c>
      <c r="J859" s="140">
        <f t="shared" si="27"/>
        <v>1900.000000000008</v>
      </c>
      <c r="K859" s="145"/>
    </row>
    <row r="860" spans="1:11" ht="19.5" customHeight="1">
      <c r="A860" s="493"/>
      <c r="B860" s="87">
        <v>685812</v>
      </c>
      <c r="C860" s="88" t="s">
        <v>3915</v>
      </c>
      <c r="D860" s="103" t="s">
        <v>3916</v>
      </c>
      <c r="E860" s="147">
        <v>50</v>
      </c>
      <c r="F860" s="145">
        <v>1</v>
      </c>
      <c r="G860" s="140">
        <v>1900.000000000008</v>
      </c>
      <c r="H860" s="140">
        <f t="shared" si="26"/>
        <v>38.000000000000156</v>
      </c>
      <c r="I860" s="145">
        <v>1</v>
      </c>
      <c r="J860" s="140">
        <f t="shared" si="27"/>
        <v>1900.000000000008</v>
      </c>
      <c r="K860" s="145"/>
    </row>
    <row r="861" spans="1:11" ht="19.5" customHeight="1">
      <c r="A861" s="493"/>
      <c r="B861" s="87">
        <v>685996</v>
      </c>
      <c r="C861" s="88" t="s">
        <v>3917</v>
      </c>
      <c r="D861" s="103" t="s">
        <v>3918</v>
      </c>
      <c r="E861" s="147">
        <v>50</v>
      </c>
      <c r="F861" s="145">
        <v>1</v>
      </c>
      <c r="G861" s="140">
        <v>1519.9999999999993</v>
      </c>
      <c r="H861" s="140">
        <f t="shared" si="26"/>
        <v>30.399999999999988</v>
      </c>
      <c r="I861" s="145">
        <v>1</v>
      </c>
      <c r="J861" s="140">
        <f t="shared" si="27"/>
        <v>1519.9999999999993</v>
      </c>
      <c r="K861" s="145"/>
    </row>
    <row r="862" spans="1:11" ht="19.5" customHeight="1">
      <c r="A862" s="493"/>
      <c r="B862" s="87">
        <v>6860384</v>
      </c>
      <c r="C862" s="88" t="s">
        <v>3919</v>
      </c>
      <c r="D862" s="103" t="s">
        <v>3920</v>
      </c>
      <c r="E862" s="147">
        <v>50</v>
      </c>
      <c r="F862" s="145">
        <v>1</v>
      </c>
      <c r="G862" s="140">
        <v>1519.9999999999993</v>
      </c>
      <c r="H862" s="140">
        <f t="shared" si="26"/>
        <v>30.399999999999988</v>
      </c>
      <c r="I862" s="145">
        <v>1</v>
      </c>
      <c r="J862" s="140">
        <f t="shared" si="27"/>
        <v>1519.9999999999993</v>
      </c>
      <c r="K862" s="145"/>
    </row>
    <row r="863" spans="1:11" ht="19.5" customHeight="1">
      <c r="A863" s="493"/>
      <c r="B863" s="87">
        <v>68618</v>
      </c>
      <c r="C863" s="88" t="s">
        <v>3921</v>
      </c>
      <c r="D863" s="103" t="s">
        <v>3922</v>
      </c>
      <c r="E863" s="147">
        <v>50</v>
      </c>
      <c r="F863" s="145">
        <v>1</v>
      </c>
      <c r="G863" s="140">
        <v>1900.000000000008</v>
      </c>
      <c r="H863" s="140">
        <f t="shared" si="26"/>
        <v>38.000000000000156</v>
      </c>
      <c r="I863" s="145">
        <v>1</v>
      </c>
      <c r="J863" s="140">
        <f t="shared" si="27"/>
        <v>1900.000000000008</v>
      </c>
      <c r="K863" s="145"/>
    </row>
    <row r="864" spans="1:11" ht="19.5" customHeight="1">
      <c r="A864" s="493"/>
      <c r="B864" s="87">
        <v>686212</v>
      </c>
      <c r="C864" s="88" t="s">
        <v>3923</v>
      </c>
      <c r="D864" s="103" t="s">
        <v>3924</v>
      </c>
      <c r="E864" s="147">
        <v>50</v>
      </c>
      <c r="F864" s="145">
        <v>1</v>
      </c>
      <c r="G864" s="140">
        <v>1900.000000000008</v>
      </c>
      <c r="H864" s="140">
        <f t="shared" si="26"/>
        <v>38.000000000000156</v>
      </c>
      <c r="I864" s="145">
        <v>1</v>
      </c>
      <c r="J864" s="140">
        <f t="shared" si="27"/>
        <v>1900.000000000008</v>
      </c>
      <c r="K864" s="145"/>
    </row>
    <row r="865" spans="1:11" ht="19.5" customHeight="1">
      <c r="A865" s="493"/>
      <c r="B865" s="87">
        <v>68631</v>
      </c>
      <c r="C865" s="88" t="s">
        <v>3925</v>
      </c>
      <c r="D865" s="103" t="s">
        <v>3926</v>
      </c>
      <c r="E865" s="147">
        <v>50</v>
      </c>
      <c r="F865" s="145">
        <v>1</v>
      </c>
      <c r="G865" s="140">
        <v>1519.9999999999993</v>
      </c>
      <c r="H865" s="140">
        <f t="shared" si="26"/>
        <v>30.399999999999988</v>
      </c>
      <c r="I865" s="145">
        <v>1</v>
      </c>
      <c r="J865" s="140">
        <f t="shared" si="27"/>
        <v>1519.9999999999993</v>
      </c>
      <c r="K865" s="145"/>
    </row>
    <row r="866" spans="1:11" ht="19.5" customHeight="1">
      <c r="A866" s="493"/>
      <c r="B866" s="87">
        <v>68648</v>
      </c>
      <c r="C866" s="88" t="s">
        <v>3927</v>
      </c>
      <c r="D866" s="103" t="s">
        <v>3928</v>
      </c>
      <c r="E866" s="147">
        <v>50</v>
      </c>
      <c r="F866" s="145">
        <v>1</v>
      </c>
      <c r="G866" s="140">
        <v>1519.9999999999993</v>
      </c>
      <c r="H866" s="140">
        <f t="shared" si="26"/>
        <v>30.399999999999988</v>
      </c>
      <c r="I866" s="145">
        <v>1</v>
      </c>
      <c r="J866" s="140">
        <f t="shared" si="27"/>
        <v>1519.9999999999993</v>
      </c>
      <c r="K866" s="145"/>
    </row>
    <row r="867" spans="1:11" ht="19.5" customHeight="1">
      <c r="A867" s="493"/>
      <c r="B867" s="87">
        <v>686596</v>
      </c>
      <c r="C867" s="88" t="s">
        <v>3929</v>
      </c>
      <c r="D867" s="103" t="s">
        <v>3930</v>
      </c>
      <c r="E867" s="147">
        <v>50</v>
      </c>
      <c r="F867" s="145">
        <v>1</v>
      </c>
      <c r="G867" s="140">
        <v>1519.9999999999993</v>
      </c>
      <c r="H867" s="140">
        <f t="shared" si="26"/>
        <v>30.399999999999988</v>
      </c>
      <c r="I867" s="145">
        <v>1</v>
      </c>
      <c r="J867" s="140">
        <f t="shared" si="27"/>
        <v>1519.9999999999993</v>
      </c>
      <c r="K867" s="145"/>
    </row>
    <row r="868" spans="1:11" ht="19.5" customHeight="1">
      <c r="A868" s="494"/>
      <c r="B868" s="87">
        <v>6866384</v>
      </c>
      <c r="C868" s="88" t="s">
        <v>3931</v>
      </c>
      <c r="D868" s="103" t="s">
        <v>3932</v>
      </c>
      <c r="E868" s="147">
        <v>50</v>
      </c>
      <c r="F868" s="145">
        <v>1</v>
      </c>
      <c r="G868" s="140">
        <v>1519.9999999999993</v>
      </c>
      <c r="H868" s="140">
        <f t="shared" si="26"/>
        <v>30.399999999999988</v>
      </c>
      <c r="I868" s="145">
        <v>1</v>
      </c>
      <c r="J868" s="140">
        <f t="shared" si="27"/>
        <v>1519.9999999999993</v>
      </c>
      <c r="K868" s="145"/>
    </row>
    <row r="869" spans="1:11" ht="19.5" customHeight="1">
      <c r="A869" s="486" t="s">
        <v>4362</v>
      </c>
      <c r="B869" s="87">
        <v>6867101</v>
      </c>
      <c r="C869" s="88" t="s">
        <v>3933</v>
      </c>
      <c r="D869" s="104" t="s">
        <v>3934</v>
      </c>
      <c r="E869" s="147">
        <v>50</v>
      </c>
      <c r="F869" s="145">
        <v>1</v>
      </c>
      <c r="G869" s="140">
        <v>799.9999999999992</v>
      </c>
      <c r="H869" s="140">
        <f t="shared" si="26"/>
        <v>15.999999999999984</v>
      </c>
      <c r="I869" s="145">
        <v>1</v>
      </c>
      <c r="J869" s="140">
        <f t="shared" si="27"/>
        <v>799.9999999999992</v>
      </c>
      <c r="K869" s="145"/>
    </row>
    <row r="870" spans="1:11" ht="19.5" customHeight="1">
      <c r="A870" s="487"/>
      <c r="B870" s="87">
        <v>6868102</v>
      </c>
      <c r="C870" s="88" t="s">
        <v>3935</v>
      </c>
      <c r="D870" s="104" t="s">
        <v>3936</v>
      </c>
      <c r="E870" s="147">
        <v>50</v>
      </c>
      <c r="F870" s="145">
        <v>1</v>
      </c>
      <c r="G870" s="140">
        <v>799.9999999999992</v>
      </c>
      <c r="H870" s="140">
        <f t="shared" si="26"/>
        <v>15.999999999999984</v>
      </c>
      <c r="I870" s="145">
        <v>1</v>
      </c>
      <c r="J870" s="140">
        <f t="shared" si="27"/>
        <v>799.9999999999992</v>
      </c>
      <c r="K870" s="145"/>
    </row>
    <row r="871" spans="1:11" ht="19.5" customHeight="1">
      <c r="A871" s="487"/>
      <c r="B871" s="87">
        <v>6869601</v>
      </c>
      <c r="C871" s="88" t="s">
        <v>3937</v>
      </c>
      <c r="D871" s="104" t="s">
        <v>3938</v>
      </c>
      <c r="E871" s="147">
        <v>50</v>
      </c>
      <c r="F871" s="145">
        <v>1</v>
      </c>
      <c r="G871" s="140">
        <v>880.00000000000023</v>
      </c>
      <c r="H871" s="140">
        <f t="shared" si="26"/>
        <v>17.600000000000005</v>
      </c>
      <c r="I871" s="145">
        <v>1</v>
      </c>
      <c r="J871" s="140">
        <f t="shared" si="27"/>
        <v>880.00000000000023</v>
      </c>
      <c r="K871" s="145"/>
    </row>
    <row r="872" spans="1:11" ht="19.5" customHeight="1">
      <c r="A872" s="487"/>
      <c r="B872" s="87">
        <v>6870602</v>
      </c>
      <c r="C872" s="88" t="s">
        <v>3939</v>
      </c>
      <c r="D872" s="104" t="s">
        <v>3940</v>
      </c>
      <c r="E872" s="147">
        <v>50</v>
      </c>
      <c r="F872" s="145">
        <v>1</v>
      </c>
      <c r="G872" s="140">
        <v>880.00000000000023</v>
      </c>
      <c r="H872" s="140">
        <f t="shared" si="26"/>
        <v>17.600000000000005</v>
      </c>
      <c r="I872" s="145">
        <v>1</v>
      </c>
      <c r="J872" s="140">
        <f t="shared" si="27"/>
        <v>880.00000000000023</v>
      </c>
      <c r="K872" s="145"/>
    </row>
    <row r="873" spans="1:11" ht="19.5" customHeight="1">
      <c r="A873" s="487"/>
      <c r="B873" s="87">
        <v>68711</v>
      </c>
      <c r="C873" s="88" t="s">
        <v>3941</v>
      </c>
      <c r="D873" s="105" t="s">
        <v>3942</v>
      </c>
      <c r="E873" s="145">
        <v>50</v>
      </c>
      <c r="F873" s="145">
        <v>1</v>
      </c>
      <c r="G873" s="140">
        <v>799.9999999999992</v>
      </c>
      <c r="H873" s="140">
        <f t="shared" si="26"/>
        <v>15.999999999999984</v>
      </c>
      <c r="I873" s="145">
        <v>1</v>
      </c>
      <c r="J873" s="140">
        <f t="shared" si="27"/>
        <v>799.9999999999992</v>
      </c>
      <c r="K873" s="145"/>
    </row>
    <row r="874" spans="1:11" ht="19.5" customHeight="1">
      <c r="A874" s="487"/>
      <c r="B874" s="87">
        <v>68722</v>
      </c>
      <c r="C874" s="88" t="s">
        <v>3943</v>
      </c>
      <c r="D874" s="105" t="s">
        <v>3944</v>
      </c>
      <c r="E874" s="145">
        <v>50</v>
      </c>
      <c r="F874" s="145">
        <v>1</v>
      </c>
      <c r="G874" s="140">
        <v>799.9999999999992</v>
      </c>
      <c r="H874" s="140">
        <f t="shared" si="26"/>
        <v>15.999999999999984</v>
      </c>
      <c r="I874" s="145">
        <v>1</v>
      </c>
      <c r="J874" s="140">
        <f t="shared" si="27"/>
        <v>799.9999999999992</v>
      </c>
      <c r="K874" s="145"/>
    </row>
    <row r="875" spans="1:11" ht="19.5" customHeight="1">
      <c r="A875" s="487"/>
      <c r="B875" s="87">
        <v>68733</v>
      </c>
      <c r="C875" s="88" t="s">
        <v>3945</v>
      </c>
      <c r="D875" s="105" t="s">
        <v>3946</v>
      </c>
      <c r="E875" s="145">
        <v>50</v>
      </c>
      <c r="F875" s="145">
        <v>1</v>
      </c>
      <c r="G875" s="140">
        <v>799.9999999999992</v>
      </c>
      <c r="H875" s="140">
        <f t="shared" si="26"/>
        <v>15.999999999999984</v>
      </c>
      <c r="I875" s="145">
        <v>1</v>
      </c>
      <c r="J875" s="140">
        <f t="shared" si="27"/>
        <v>799.9999999999992</v>
      </c>
      <c r="K875" s="145"/>
    </row>
    <row r="876" spans="1:11" ht="19.5" customHeight="1">
      <c r="A876" s="487"/>
      <c r="B876" s="87">
        <v>6874101</v>
      </c>
      <c r="C876" s="88" t="s">
        <v>3947</v>
      </c>
      <c r="D876" s="104" t="s">
        <v>3948</v>
      </c>
      <c r="E876" s="147">
        <v>50</v>
      </c>
      <c r="F876" s="145">
        <v>1</v>
      </c>
      <c r="G876" s="140">
        <v>880.00000000000023</v>
      </c>
      <c r="H876" s="140">
        <f t="shared" si="26"/>
        <v>17.600000000000005</v>
      </c>
      <c r="I876" s="145">
        <v>1</v>
      </c>
      <c r="J876" s="140">
        <f t="shared" si="27"/>
        <v>880.00000000000023</v>
      </c>
      <c r="K876" s="145"/>
    </row>
    <row r="877" spans="1:11" ht="19.5" customHeight="1">
      <c r="A877" s="487"/>
      <c r="B877" s="87">
        <v>6875102</v>
      </c>
      <c r="C877" s="88" t="s">
        <v>3949</v>
      </c>
      <c r="D877" s="104" t="s">
        <v>3950</v>
      </c>
      <c r="E877" s="147">
        <v>50</v>
      </c>
      <c r="F877" s="145">
        <v>1</v>
      </c>
      <c r="G877" s="140">
        <v>880.00000000000023</v>
      </c>
      <c r="H877" s="140">
        <f t="shared" si="26"/>
        <v>17.600000000000005</v>
      </c>
      <c r="I877" s="145">
        <v>1</v>
      </c>
      <c r="J877" s="140">
        <f t="shared" si="27"/>
        <v>880.00000000000023</v>
      </c>
      <c r="K877" s="145"/>
    </row>
    <row r="878" spans="1:11" ht="19.5" customHeight="1">
      <c r="A878" s="487"/>
      <c r="B878" s="87">
        <v>68761</v>
      </c>
      <c r="C878" s="88" t="s">
        <v>3951</v>
      </c>
      <c r="D878" s="104" t="s">
        <v>3952</v>
      </c>
      <c r="E878" s="147">
        <v>50</v>
      </c>
      <c r="F878" s="145">
        <v>1</v>
      </c>
      <c r="G878" s="140">
        <v>1200.0000000000007</v>
      </c>
      <c r="H878" s="140">
        <f t="shared" si="26"/>
        <v>24.000000000000014</v>
      </c>
      <c r="I878" s="145">
        <v>1</v>
      </c>
      <c r="J878" s="140">
        <f t="shared" si="27"/>
        <v>1200.0000000000007</v>
      </c>
      <c r="K878" s="145"/>
    </row>
    <row r="879" spans="1:11" ht="19.5" customHeight="1">
      <c r="A879" s="487"/>
      <c r="B879" s="87">
        <v>68772</v>
      </c>
      <c r="C879" s="88" t="s">
        <v>3953</v>
      </c>
      <c r="D879" s="104" t="s">
        <v>3954</v>
      </c>
      <c r="E879" s="147">
        <v>50</v>
      </c>
      <c r="F879" s="145">
        <v>1</v>
      </c>
      <c r="G879" s="140">
        <v>1200.0000000000007</v>
      </c>
      <c r="H879" s="140">
        <f t="shared" si="26"/>
        <v>24.000000000000014</v>
      </c>
      <c r="I879" s="145">
        <v>1</v>
      </c>
      <c r="J879" s="140">
        <f t="shared" si="27"/>
        <v>1200.0000000000007</v>
      </c>
      <c r="K879" s="145"/>
    </row>
    <row r="880" spans="1:11" ht="19.5" customHeight="1">
      <c r="A880" s="488"/>
      <c r="B880" s="87">
        <v>68780</v>
      </c>
      <c r="C880" s="88" t="s">
        <v>3955</v>
      </c>
      <c r="D880" s="96" t="s">
        <v>3956</v>
      </c>
      <c r="E880" s="145">
        <v>100</v>
      </c>
      <c r="F880" s="145">
        <v>1</v>
      </c>
      <c r="G880" s="140">
        <v>1200.0000000000007</v>
      </c>
      <c r="H880" s="140">
        <f t="shared" si="26"/>
        <v>12.000000000000007</v>
      </c>
      <c r="I880" s="145">
        <v>1</v>
      </c>
      <c r="J880" s="140">
        <f t="shared" si="27"/>
        <v>1200.0000000000007</v>
      </c>
      <c r="K880" s="145"/>
    </row>
    <row r="881" spans="1:11" ht="19.5" customHeight="1">
      <c r="A881" s="486" t="s">
        <v>4363</v>
      </c>
      <c r="B881" s="87">
        <v>6879302</v>
      </c>
      <c r="C881" s="88" t="s">
        <v>3957</v>
      </c>
      <c r="D881" s="95" t="s">
        <v>3958</v>
      </c>
      <c r="E881" s="145">
        <v>2880</v>
      </c>
      <c r="F881" s="145">
        <v>1</v>
      </c>
      <c r="G881" s="140">
        <v>2500.0000000000023</v>
      </c>
      <c r="H881" s="140">
        <f t="shared" si="26"/>
        <v>0.86805555555555636</v>
      </c>
      <c r="I881" s="145">
        <v>1</v>
      </c>
      <c r="J881" s="140">
        <f t="shared" si="27"/>
        <v>2500.0000000000023</v>
      </c>
      <c r="K881" s="145"/>
    </row>
    <row r="882" spans="1:11" ht="19.5" customHeight="1">
      <c r="A882" s="487"/>
      <c r="B882" s="87">
        <v>6880303</v>
      </c>
      <c r="C882" s="88" t="s">
        <v>3959</v>
      </c>
      <c r="D882" s="95" t="s">
        <v>3960</v>
      </c>
      <c r="E882" s="145">
        <v>2880</v>
      </c>
      <c r="F882" s="145">
        <v>1</v>
      </c>
      <c r="G882" s="140">
        <v>2660.0000000000041</v>
      </c>
      <c r="H882" s="140">
        <f t="shared" si="26"/>
        <v>0.92361111111111249</v>
      </c>
      <c r="I882" s="145">
        <v>1</v>
      </c>
      <c r="J882" s="140">
        <f t="shared" si="27"/>
        <v>2660.0000000000041</v>
      </c>
      <c r="K882" s="145"/>
    </row>
    <row r="883" spans="1:11" ht="19.5" customHeight="1">
      <c r="A883" s="487"/>
      <c r="B883" s="87">
        <v>68811002</v>
      </c>
      <c r="C883" s="88" t="s">
        <v>3961</v>
      </c>
      <c r="D883" s="95" t="s">
        <v>3962</v>
      </c>
      <c r="E883" s="145">
        <v>2400</v>
      </c>
      <c r="F883" s="145">
        <v>1</v>
      </c>
      <c r="G883" s="140">
        <v>2399.9999999999941</v>
      </c>
      <c r="H883" s="140">
        <f t="shared" si="26"/>
        <v>0.99999999999999756</v>
      </c>
      <c r="I883" s="145">
        <v>1</v>
      </c>
      <c r="J883" s="140">
        <f t="shared" si="27"/>
        <v>2399.9999999999941</v>
      </c>
      <c r="K883" s="145"/>
    </row>
    <row r="884" spans="1:11" ht="19.5" customHeight="1">
      <c r="A884" s="488"/>
      <c r="B884" s="87">
        <v>68821003</v>
      </c>
      <c r="C884" s="88" t="s">
        <v>3963</v>
      </c>
      <c r="D884" s="95" t="s">
        <v>3964</v>
      </c>
      <c r="E884" s="145">
        <v>2400</v>
      </c>
      <c r="F884" s="145">
        <v>1</v>
      </c>
      <c r="G884" s="140">
        <v>2500.0000000000023</v>
      </c>
      <c r="H884" s="140">
        <f t="shared" si="26"/>
        <v>1.0416666666666676</v>
      </c>
      <c r="I884" s="145">
        <v>1</v>
      </c>
      <c r="J884" s="140">
        <f t="shared" si="27"/>
        <v>2500.0000000000023</v>
      </c>
      <c r="K884" s="145"/>
    </row>
    <row r="885" spans="1:11" ht="19.5" customHeight="1">
      <c r="A885" s="486" t="s">
        <v>4364</v>
      </c>
      <c r="B885" s="87">
        <v>688320</v>
      </c>
      <c r="C885" s="88" t="s">
        <v>3965</v>
      </c>
      <c r="D885" s="95" t="s">
        <v>3966</v>
      </c>
      <c r="E885" s="145">
        <v>4800</v>
      </c>
      <c r="F885" s="145">
        <v>1</v>
      </c>
      <c r="G885" s="140">
        <v>2399.9999999999941</v>
      </c>
      <c r="H885" s="140">
        <f t="shared" si="26"/>
        <v>0.49999999999999878</v>
      </c>
      <c r="I885" s="145">
        <v>1</v>
      </c>
      <c r="J885" s="140">
        <f t="shared" si="27"/>
        <v>2399.9999999999941</v>
      </c>
      <c r="K885" s="145"/>
    </row>
    <row r="886" spans="1:11" ht="19.5" customHeight="1">
      <c r="A886" s="487"/>
      <c r="B886" s="87">
        <v>688421</v>
      </c>
      <c r="C886" s="88" t="s">
        <v>3967</v>
      </c>
      <c r="D886" s="95" t="s">
        <v>3968</v>
      </c>
      <c r="E886" s="145">
        <v>4800</v>
      </c>
      <c r="F886" s="145">
        <v>1</v>
      </c>
      <c r="G886" s="140">
        <v>3000.0000000000059</v>
      </c>
      <c r="H886" s="140">
        <f t="shared" si="26"/>
        <v>0.62500000000000122</v>
      </c>
      <c r="I886" s="145">
        <v>1</v>
      </c>
      <c r="J886" s="140">
        <f t="shared" si="27"/>
        <v>3000.0000000000059</v>
      </c>
      <c r="K886" s="145"/>
    </row>
    <row r="887" spans="1:11" ht="19.5" customHeight="1">
      <c r="A887" s="487"/>
      <c r="B887" s="87">
        <v>688522</v>
      </c>
      <c r="C887" s="88" t="s">
        <v>3969</v>
      </c>
      <c r="D887" s="95" t="s">
        <v>3970</v>
      </c>
      <c r="E887" s="145">
        <v>4800</v>
      </c>
      <c r="F887" s="145">
        <v>1</v>
      </c>
      <c r="G887" s="140">
        <v>3000.0000000000059</v>
      </c>
      <c r="H887" s="140">
        <f t="shared" si="26"/>
        <v>0.62500000000000122</v>
      </c>
      <c r="I887" s="145">
        <v>1</v>
      </c>
      <c r="J887" s="140">
        <f t="shared" si="27"/>
        <v>3000.0000000000059</v>
      </c>
      <c r="K887" s="145"/>
    </row>
    <row r="888" spans="1:11" ht="19.5" customHeight="1">
      <c r="A888" s="487"/>
      <c r="B888" s="87">
        <v>688623</v>
      </c>
      <c r="C888" s="88" t="s">
        <v>3971</v>
      </c>
      <c r="D888" s="95" t="s">
        <v>3972</v>
      </c>
      <c r="E888" s="145">
        <v>4800</v>
      </c>
      <c r="F888" s="145">
        <v>1</v>
      </c>
      <c r="G888" s="140">
        <v>3600</v>
      </c>
      <c r="H888" s="140">
        <f t="shared" si="26"/>
        <v>0.75</v>
      </c>
      <c r="I888" s="145">
        <v>1</v>
      </c>
      <c r="J888" s="140">
        <f t="shared" si="27"/>
        <v>3600</v>
      </c>
      <c r="K888" s="145"/>
    </row>
    <row r="889" spans="1:11" ht="19.5" customHeight="1">
      <c r="A889" s="487"/>
      <c r="B889" s="87">
        <v>688750</v>
      </c>
      <c r="C889" s="88" t="s">
        <v>3973</v>
      </c>
      <c r="D889" s="95" t="s">
        <v>3974</v>
      </c>
      <c r="E889" s="145">
        <v>4800</v>
      </c>
      <c r="F889" s="145">
        <v>1</v>
      </c>
      <c r="G889" s="140">
        <v>2399.9999999999941</v>
      </c>
      <c r="H889" s="140">
        <f t="shared" si="26"/>
        <v>0.49999999999999878</v>
      </c>
      <c r="I889" s="145">
        <v>1</v>
      </c>
      <c r="J889" s="140">
        <f t="shared" si="27"/>
        <v>2399.9999999999941</v>
      </c>
      <c r="K889" s="145"/>
    </row>
    <row r="890" spans="1:11" ht="19.5" customHeight="1">
      <c r="A890" s="487"/>
      <c r="B890" s="87">
        <v>688851</v>
      </c>
      <c r="C890" s="88" t="s">
        <v>3975</v>
      </c>
      <c r="D890" s="95" t="s">
        <v>3976</v>
      </c>
      <c r="E890" s="145">
        <v>4800</v>
      </c>
      <c r="F890" s="145">
        <v>1</v>
      </c>
      <c r="G890" s="140">
        <v>3000.0000000000059</v>
      </c>
      <c r="H890" s="140">
        <f t="shared" si="26"/>
        <v>0.62500000000000122</v>
      </c>
      <c r="I890" s="145">
        <v>1</v>
      </c>
      <c r="J890" s="140">
        <f t="shared" si="27"/>
        <v>3000.0000000000059</v>
      </c>
      <c r="K890" s="145"/>
    </row>
    <row r="891" spans="1:11" ht="19.5" customHeight="1">
      <c r="A891" s="487"/>
      <c r="B891" s="87">
        <v>688952</v>
      </c>
      <c r="C891" s="88" t="s">
        <v>3977</v>
      </c>
      <c r="D891" s="95" t="s">
        <v>3978</v>
      </c>
      <c r="E891" s="145">
        <v>4800</v>
      </c>
      <c r="F891" s="145">
        <v>1</v>
      </c>
      <c r="G891" s="140">
        <v>3000.0000000000059</v>
      </c>
      <c r="H891" s="140">
        <f t="shared" si="26"/>
        <v>0.62500000000000122</v>
      </c>
      <c r="I891" s="145">
        <v>1</v>
      </c>
      <c r="J891" s="140">
        <f t="shared" si="27"/>
        <v>3000.0000000000059</v>
      </c>
      <c r="K891" s="145"/>
    </row>
    <row r="892" spans="1:11" ht="19.5" customHeight="1">
      <c r="A892" s="487"/>
      <c r="B892" s="87">
        <v>689053</v>
      </c>
      <c r="C892" s="88" t="s">
        <v>3979</v>
      </c>
      <c r="D892" s="95" t="s">
        <v>3980</v>
      </c>
      <c r="E892" s="145">
        <v>4800</v>
      </c>
      <c r="F892" s="145">
        <v>1</v>
      </c>
      <c r="G892" s="140">
        <v>3600</v>
      </c>
      <c r="H892" s="140">
        <f t="shared" si="26"/>
        <v>0.75</v>
      </c>
      <c r="I892" s="145">
        <v>1</v>
      </c>
      <c r="J892" s="140">
        <f t="shared" si="27"/>
        <v>3600</v>
      </c>
      <c r="K892" s="145"/>
    </row>
    <row r="893" spans="1:11" ht="19.5" customHeight="1">
      <c r="A893" s="487"/>
      <c r="B893" s="87">
        <v>6891200</v>
      </c>
      <c r="C893" s="88" t="s">
        <v>3981</v>
      </c>
      <c r="D893" s="95" t="s">
        <v>3982</v>
      </c>
      <c r="E893" s="145">
        <v>2880</v>
      </c>
      <c r="F893" s="145">
        <v>1</v>
      </c>
      <c r="G893" s="140">
        <v>1999.999999999998</v>
      </c>
      <c r="H893" s="140">
        <f t="shared" si="26"/>
        <v>0.69444444444444375</v>
      </c>
      <c r="I893" s="145">
        <v>1</v>
      </c>
      <c r="J893" s="140">
        <f t="shared" si="27"/>
        <v>1999.999999999998</v>
      </c>
      <c r="K893" s="145"/>
    </row>
    <row r="894" spans="1:11" ht="19.5" customHeight="1">
      <c r="A894" s="487"/>
      <c r="B894" s="87">
        <v>6892201</v>
      </c>
      <c r="C894" s="88" t="s">
        <v>3983</v>
      </c>
      <c r="D894" s="95" t="s">
        <v>3984</v>
      </c>
      <c r="E894" s="145">
        <v>2880</v>
      </c>
      <c r="F894" s="145">
        <v>1</v>
      </c>
      <c r="G894" s="140">
        <v>2199.9999999999959</v>
      </c>
      <c r="H894" s="140">
        <f t="shared" si="26"/>
        <v>0.76388888888888751</v>
      </c>
      <c r="I894" s="145">
        <v>1</v>
      </c>
      <c r="J894" s="140">
        <f t="shared" si="27"/>
        <v>2199.9999999999959</v>
      </c>
      <c r="K894" s="145"/>
    </row>
    <row r="895" spans="1:11" ht="19.5" customHeight="1">
      <c r="A895" s="487"/>
      <c r="B895" s="87">
        <v>6893202</v>
      </c>
      <c r="C895" s="88" t="s">
        <v>3985</v>
      </c>
      <c r="D895" s="95" t="s">
        <v>3986</v>
      </c>
      <c r="E895" s="145">
        <v>2880</v>
      </c>
      <c r="F895" s="145">
        <v>1</v>
      </c>
      <c r="G895" s="140">
        <v>2199.9999999999959</v>
      </c>
      <c r="H895" s="140">
        <f t="shared" si="26"/>
        <v>0.76388888888888751</v>
      </c>
      <c r="I895" s="145">
        <v>1</v>
      </c>
      <c r="J895" s="140">
        <f t="shared" si="27"/>
        <v>2199.9999999999959</v>
      </c>
      <c r="K895" s="145"/>
    </row>
    <row r="896" spans="1:11" ht="19.5" customHeight="1">
      <c r="A896" s="487"/>
      <c r="B896" s="87">
        <v>6894203</v>
      </c>
      <c r="C896" s="88" t="s">
        <v>3987</v>
      </c>
      <c r="D896" s="95" t="s">
        <v>3988</v>
      </c>
      <c r="E896" s="145">
        <v>2880</v>
      </c>
      <c r="F896" s="145">
        <v>1</v>
      </c>
      <c r="G896" s="140">
        <v>2399.9999999999941</v>
      </c>
      <c r="H896" s="140">
        <f t="shared" si="26"/>
        <v>0.83333333333333126</v>
      </c>
      <c r="I896" s="145">
        <v>1</v>
      </c>
      <c r="J896" s="140">
        <f t="shared" si="27"/>
        <v>2399.9999999999941</v>
      </c>
      <c r="K896" s="145"/>
    </row>
    <row r="897" spans="1:11" ht="19.5" customHeight="1">
      <c r="A897" s="487"/>
      <c r="B897" s="87">
        <v>68951000</v>
      </c>
      <c r="C897" s="88" t="s">
        <v>3989</v>
      </c>
      <c r="D897" s="95" t="s">
        <v>3990</v>
      </c>
      <c r="E897" s="145">
        <v>2400</v>
      </c>
      <c r="F897" s="145">
        <v>1</v>
      </c>
      <c r="G897" s="140">
        <v>1920.0000000000059</v>
      </c>
      <c r="H897" s="140">
        <f t="shared" si="26"/>
        <v>0.80000000000000249</v>
      </c>
      <c r="I897" s="145">
        <v>1</v>
      </c>
      <c r="J897" s="140">
        <f t="shared" si="27"/>
        <v>1920.0000000000059</v>
      </c>
      <c r="K897" s="145"/>
    </row>
    <row r="898" spans="1:11" ht="19.5" customHeight="1">
      <c r="A898" s="487"/>
      <c r="B898" s="87">
        <v>68961001</v>
      </c>
      <c r="C898" s="88" t="s">
        <v>3991</v>
      </c>
      <c r="D898" s="95" t="s">
        <v>3992</v>
      </c>
      <c r="E898" s="145">
        <v>2400</v>
      </c>
      <c r="F898" s="145">
        <v>1</v>
      </c>
      <c r="G898" s="140">
        <v>2080.0000000000082</v>
      </c>
      <c r="H898" s="140">
        <f t="shared" si="26"/>
        <v>0.86666666666667003</v>
      </c>
      <c r="I898" s="145">
        <v>1</v>
      </c>
      <c r="J898" s="140">
        <f t="shared" si="27"/>
        <v>2080.0000000000082</v>
      </c>
      <c r="K898" s="145"/>
    </row>
    <row r="899" spans="1:11" ht="19.5" customHeight="1">
      <c r="A899" s="487"/>
      <c r="B899" s="87">
        <v>68971002</v>
      </c>
      <c r="C899" s="88" t="s">
        <v>3993</v>
      </c>
      <c r="D899" s="95" t="s">
        <v>3994</v>
      </c>
      <c r="E899" s="145">
        <v>2400</v>
      </c>
      <c r="F899" s="145">
        <v>1</v>
      </c>
      <c r="G899" s="140">
        <v>2080.0000000000082</v>
      </c>
      <c r="H899" s="140">
        <f t="shared" si="26"/>
        <v>0.86666666666667003</v>
      </c>
      <c r="I899" s="145">
        <v>1</v>
      </c>
      <c r="J899" s="140">
        <f t="shared" si="27"/>
        <v>2080.0000000000082</v>
      </c>
      <c r="K899" s="145"/>
    </row>
    <row r="900" spans="1:11" ht="19.5" customHeight="1">
      <c r="A900" s="488"/>
      <c r="B900" s="87">
        <v>68981003</v>
      </c>
      <c r="C900" s="88" t="s">
        <v>3995</v>
      </c>
      <c r="D900" s="95" t="s">
        <v>3996</v>
      </c>
      <c r="E900" s="145">
        <v>2400</v>
      </c>
      <c r="F900" s="145">
        <v>1</v>
      </c>
      <c r="G900" s="140">
        <v>2199.9999999999959</v>
      </c>
      <c r="H900" s="140">
        <f t="shared" ref="H900:H924" si="28">G900/E900</f>
        <v>0.91666666666666496</v>
      </c>
      <c r="I900" s="145">
        <v>1</v>
      </c>
      <c r="J900" s="140">
        <f t="shared" ref="J900:J924" si="29">F900*G900*I900</f>
        <v>2199.9999999999959</v>
      </c>
      <c r="K900" s="145"/>
    </row>
    <row r="901" spans="1:11" ht="19.5" customHeight="1">
      <c r="A901" s="486" t="s">
        <v>4365</v>
      </c>
      <c r="B901" s="87">
        <v>689950</v>
      </c>
      <c r="C901" s="88" t="s">
        <v>3997</v>
      </c>
      <c r="D901" s="106" t="s">
        <v>3998</v>
      </c>
      <c r="E901" s="145">
        <v>4800</v>
      </c>
      <c r="F901" s="145">
        <v>1</v>
      </c>
      <c r="G901" s="140">
        <v>2880</v>
      </c>
      <c r="H901" s="140">
        <f t="shared" si="28"/>
        <v>0.6</v>
      </c>
      <c r="I901" s="145">
        <v>1</v>
      </c>
      <c r="J901" s="140">
        <f t="shared" si="29"/>
        <v>2880</v>
      </c>
      <c r="K901" s="145"/>
    </row>
    <row r="902" spans="1:11" ht="19.5" customHeight="1">
      <c r="A902" s="487"/>
      <c r="B902" s="87">
        <v>690051</v>
      </c>
      <c r="C902" s="88" t="s">
        <v>3999</v>
      </c>
      <c r="D902" s="106" t="s">
        <v>4000</v>
      </c>
      <c r="E902" s="145">
        <v>4800</v>
      </c>
      <c r="F902" s="145">
        <v>1</v>
      </c>
      <c r="G902" s="140">
        <v>3679.9999999999923</v>
      </c>
      <c r="H902" s="140">
        <f t="shared" si="28"/>
        <v>0.76666666666666505</v>
      </c>
      <c r="I902" s="145">
        <v>1</v>
      </c>
      <c r="J902" s="140">
        <f t="shared" si="29"/>
        <v>3679.9999999999923</v>
      </c>
      <c r="K902" s="145"/>
    </row>
    <row r="903" spans="1:11" ht="19.5" customHeight="1">
      <c r="A903" s="487"/>
      <c r="B903" s="87">
        <v>690152</v>
      </c>
      <c r="C903" s="88" t="s">
        <v>4001</v>
      </c>
      <c r="D903" s="106" t="s">
        <v>4002</v>
      </c>
      <c r="E903" s="145">
        <v>4800</v>
      </c>
      <c r="F903" s="145">
        <v>1</v>
      </c>
      <c r="G903" s="140">
        <v>3119.9999999999941</v>
      </c>
      <c r="H903" s="140">
        <f t="shared" si="28"/>
        <v>0.6499999999999988</v>
      </c>
      <c r="I903" s="145">
        <v>1</v>
      </c>
      <c r="J903" s="140">
        <f t="shared" si="29"/>
        <v>3119.9999999999941</v>
      </c>
      <c r="K903" s="145"/>
    </row>
    <row r="904" spans="1:11" ht="19.5" customHeight="1">
      <c r="A904" s="487"/>
      <c r="B904" s="87">
        <v>690253</v>
      </c>
      <c r="C904" s="88" t="s">
        <v>4003</v>
      </c>
      <c r="D904" s="106" t="s">
        <v>4004</v>
      </c>
      <c r="E904" s="145">
        <v>4800</v>
      </c>
      <c r="F904" s="145">
        <v>1</v>
      </c>
      <c r="G904" s="140">
        <v>3999.9999999999959</v>
      </c>
      <c r="H904" s="140">
        <f t="shared" si="28"/>
        <v>0.83333333333333248</v>
      </c>
      <c r="I904" s="145">
        <v>1</v>
      </c>
      <c r="J904" s="140">
        <f t="shared" si="29"/>
        <v>3999.9999999999959</v>
      </c>
      <c r="K904" s="145"/>
    </row>
    <row r="905" spans="1:11" ht="19.5" customHeight="1">
      <c r="A905" s="487"/>
      <c r="B905" s="87">
        <v>6903250</v>
      </c>
      <c r="C905" s="88" t="s">
        <v>4005</v>
      </c>
      <c r="D905" s="106" t="s">
        <v>4006</v>
      </c>
      <c r="E905" s="145">
        <v>4800</v>
      </c>
      <c r="F905" s="145">
        <v>1</v>
      </c>
      <c r="G905" s="140">
        <v>2880</v>
      </c>
      <c r="H905" s="140">
        <f t="shared" si="28"/>
        <v>0.6</v>
      </c>
      <c r="I905" s="145">
        <v>1</v>
      </c>
      <c r="J905" s="140">
        <f t="shared" si="29"/>
        <v>2880</v>
      </c>
      <c r="K905" s="145"/>
    </row>
    <row r="906" spans="1:11" ht="19.5" customHeight="1">
      <c r="A906" s="487"/>
      <c r="B906" s="87">
        <v>6904251</v>
      </c>
      <c r="C906" s="88" t="s">
        <v>4007</v>
      </c>
      <c r="D906" s="106" t="s">
        <v>4008</v>
      </c>
      <c r="E906" s="145">
        <v>4800</v>
      </c>
      <c r="F906" s="145">
        <v>1</v>
      </c>
      <c r="G906" s="140">
        <v>3679.9999999999923</v>
      </c>
      <c r="H906" s="140">
        <f t="shared" si="28"/>
        <v>0.76666666666666505</v>
      </c>
      <c r="I906" s="145">
        <v>1</v>
      </c>
      <c r="J906" s="140">
        <f t="shared" si="29"/>
        <v>3679.9999999999923</v>
      </c>
      <c r="K906" s="145"/>
    </row>
    <row r="907" spans="1:11" ht="19.5" customHeight="1">
      <c r="A907" s="487"/>
      <c r="B907" s="87">
        <v>6905252</v>
      </c>
      <c r="C907" s="88" t="s">
        <v>4009</v>
      </c>
      <c r="D907" s="106" t="s">
        <v>4010</v>
      </c>
      <c r="E907" s="145">
        <v>4800</v>
      </c>
      <c r="F907" s="145">
        <v>1</v>
      </c>
      <c r="G907" s="140">
        <v>3119.9999999999941</v>
      </c>
      <c r="H907" s="140">
        <f t="shared" si="28"/>
        <v>0.6499999999999988</v>
      </c>
      <c r="I907" s="145">
        <v>1</v>
      </c>
      <c r="J907" s="140">
        <f t="shared" si="29"/>
        <v>3119.9999999999941</v>
      </c>
      <c r="K907" s="145"/>
    </row>
    <row r="908" spans="1:11" ht="19.5" customHeight="1">
      <c r="A908" s="487"/>
      <c r="B908" s="87">
        <v>6906253</v>
      </c>
      <c r="C908" s="88" t="s">
        <v>4011</v>
      </c>
      <c r="D908" s="106" t="s">
        <v>4012</v>
      </c>
      <c r="E908" s="145">
        <v>4800</v>
      </c>
      <c r="F908" s="145">
        <v>1</v>
      </c>
      <c r="G908" s="140">
        <v>3999.9999999999959</v>
      </c>
      <c r="H908" s="140">
        <f t="shared" si="28"/>
        <v>0.83333333333333248</v>
      </c>
      <c r="I908" s="145">
        <v>1</v>
      </c>
      <c r="J908" s="140">
        <f t="shared" si="29"/>
        <v>3999.9999999999959</v>
      </c>
      <c r="K908" s="145"/>
    </row>
    <row r="909" spans="1:11" ht="19.5" customHeight="1">
      <c r="A909" s="487"/>
      <c r="B909" s="87">
        <v>6903841</v>
      </c>
      <c r="C909" s="88" t="s">
        <v>4013</v>
      </c>
      <c r="D909" s="106" t="s">
        <v>4014</v>
      </c>
      <c r="E909" s="145">
        <v>19200</v>
      </c>
      <c r="F909" s="145">
        <v>1</v>
      </c>
      <c r="G909" s="140">
        <v>13000</v>
      </c>
      <c r="H909" s="140">
        <f t="shared" si="28"/>
        <v>0.67708333333333337</v>
      </c>
      <c r="I909" s="145">
        <v>1</v>
      </c>
      <c r="J909" s="140">
        <f t="shared" si="29"/>
        <v>13000</v>
      </c>
      <c r="K909" s="145"/>
    </row>
    <row r="910" spans="1:11" ht="19.5" customHeight="1">
      <c r="A910" s="487"/>
      <c r="B910" s="87">
        <v>6903842</v>
      </c>
      <c r="C910" s="88" t="s">
        <v>4015</v>
      </c>
      <c r="D910" s="106" t="s">
        <v>4016</v>
      </c>
      <c r="E910" s="145">
        <v>19200</v>
      </c>
      <c r="F910" s="145">
        <v>1</v>
      </c>
      <c r="G910" s="140">
        <v>14000</v>
      </c>
      <c r="H910" s="140">
        <f t="shared" si="28"/>
        <v>0.72916666666666663</v>
      </c>
      <c r="I910" s="145">
        <v>1</v>
      </c>
      <c r="J910" s="140">
        <f t="shared" si="29"/>
        <v>14000</v>
      </c>
      <c r="K910" s="145"/>
    </row>
    <row r="911" spans="1:11" ht="19.5" customHeight="1">
      <c r="A911" s="487"/>
      <c r="B911" s="87">
        <v>6903843</v>
      </c>
      <c r="C911" s="88" t="s">
        <v>4017</v>
      </c>
      <c r="D911" s="106" t="s">
        <v>4018</v>
      </c>
      <c r="E911" s="145">
        <v>19200</v>
      </c>
      <c r="F911" s="145">
        <v>1</v>
      </c>
      <c r="G911" s="140">
        <v>13000</v>
      </c>
      <c r="H911" s="140">
        <f t="shared" si="28"/>
        <v>0.67708333333333337</v>
      </c>
      <c r="I911" s="145">
        <v>1</v>
      </c>
      <c r="J911" s="140">
        <f t="shared" si="29"/>
        <v>13000</v>
      </c>
      <c r="K911" s="145"/>
    </row>
    <row r="912" spans="1:11" ht="19.5" customHeight="1">
      <c r="A912" s="488"/>
      <c r="B912" s="87">
        <v>6903844</v>
      </c>
      <c r="C912" s="88" t="s">
        <v>4017</v>
      </c>
      <c r="D912" s="106" t="s">
        <v>4019</v>
      </c>
      <c r="E912" s="145">
        <v>19200</v>
      </c>
      <c r="F912" s="145">
        <v>1</v>
      </c>
      <c r="G912" s="140">
        <v>14000</v>
      </c>
      <c r="H912" s="140">
        <f t="shared" si="28"/>
        <v>0.72916666666666663</v>
      </c>
      <c r="I912" s="145">
        <v>1</v>
      </c>
      <c r="J912" s="140">
        <f t="shared" si="29"/>
        <v>14000</v>
      </c>
      <c r="K912" s="145"/>
    </row>
    <row r="913" spans="1:11" ht="19.5" customHeight="1">
      <c r="A913" s="486" t="s">
        <v>4366</v>
      </c>
      <c r="B913" s="87">
        <v>6913841</v>
      </c>
      <c r="C913" s="88" t="s">
        <v>4020</v>
      </c>
      <c r="D913" s="106" t="s">
        <v>4021</v>
      </c>
      <c r="E913" s="145">
        <v>19200</v>
      </c>
      <c r="F913" s="145">
        <v>1</v>
      </c>
      <c r="G913" s="140">
        <v>13000</v>
      </c>
      <c r="H913" s="140">
        <f t="shared" si="28"/>
        <v>0.67708333333333337</v>
      </c>
      <c r="I913" s="145">
        <v>1</v>
      </c>
      <c r="J913" s="140">
        <f t="shared" si="29"/>
        <v>13000</v>
      </c>
      <c r="K913" s="145"/>
    </row>
    <row r="914" spans="1:11" ht="19.5" customHeight="1">
      <c r="A914" s="487"/>
      <c r="B914" s="87">
        <v>6913842</v>
      </c>
      <c r="C914" s="88" t="s">
        <v>4022</v>
      </c>
      <c r="D914" s="106" t="s">
        <v>4023</v>
      </c>
      <c r="E914" s="145">
        <v>19200</v>
      </c>
      <c r="F914" s="145">
        <v>1</v>
      </c>
      <c r="G914" s="140">
        <v>14000</v>
      </c>
      <c r="H914" s="140">
        <f t="shared" si="28"/>
        <v>0.72916666666666663</v>
      </c>
      <c r="I914" s="145">
        <v>1</v>
      </c>
      <c r="J914" s="140">
        <f t="shared" si="29"/>
        <v>14000</v>
      </c>
      <c r="K914" s="145"/>
    </row>
    <row r="915" spans="1:11" ht="19.5" customHeight="1">
      <c r="A915" s="487"/>
      <c r="B915" s="87">
        <v>6913843</v>
      </c>
      <c r="C915" s="88" t="s">
        <v>4024</v>
      </c>
      <c r="D915" s="106" t="s">
        <v>4025</v>
      </c>
      <c r="E915" s="145">
        <v>19200</v>
      </c>
      <c r="F915" s="145">
        <v>1</v>
      </c>
      <c r="G915" s="140">
        <v>13000</v>
      </c>
      <c r="H915" s="140">
        <f t="shared" si="28"/>
        <v>0.67708333333333337</v>
      </c>
      <c r="I915" s="145">
        <v>1</v>
      </c>
      <c r="J915" s="140">
        <f t="shared" si="29"/>
        <v>13000</v>
      </c>
      <c r="K915" s="145"/>
    </row>
    <row r="916" spans="1:11" ht="19.5" customHeight="1">
      <c r="A916" s="487"/>
      <c r="B916" s="87">
        <v>6913844</v>
      </c>
      <c r="C916" s="88" t="s">
        <v>4024</v>
      </c>
      <c r="D916" s="106" t="s">
        <v>4026</v>
      </c>
      <c r="E916" s="145">
        <v>19200</v>
      </c>
      <c r="F916" s="145">
        <v>1</v>
      </c>
      <c r="G916" s="140">
        <v>14000</v>
      </c>
      <c r="H916" s="140">
        <f t="shared" si="28"/>
        <v>0.72916666666666663</v>
      </c>
      <c r="I916" s="145">
        <v>1</v>
      </c>
      <c r="J916" s="140">
        <f t="shared" si="29"/>
        <v>14000</v>
      </c>
      <c r="K916" s="145"/>
    </row>
    <row r="917" spans="1:11" ht="19.5" customHeight="1">
      <c r="A917" s="152"/>
      <c r="B917" s="87">
        <v>6913843</v>
      </c>
      <c r="C917" s="88" t="s">
        <v>4027</v>
      </c>
      <c r="D917" s="106" t="s">
        <v>4028</v>
      </c>
      <c r="E917" s="145">
        <v>19200</v>
      </c>
      <c r="F917" s="145">
        <v>1</v>
      </c>
      <c r="G917" s="140">
        <v>13000</v>
      </c>
      <c r="H917" s="140">
        <f t="shared" si="28"/>
        <v>0.67708333333333337</v>
      </c>
      <c r="I917" s="145">
        <v>1</v>
      </c>
      <c r="J917" s="140">
        <f t="shared" si="29"/>
        <v>13000</v>
      </c>
      <c r="K917" s="145"/>
    </row>
    <row r="918" spans="1:11" ht="19.5" customHeight="1">
      <c r="A918" s="152"/>
      <c r="B918" s="87">
        <v>6913844</v>
      </c>
      <c r="C918" s="88" t="s">
        <v>4027</v>
      </c>
      <c r="D918" s="106" t="s">
        <v>4029</v>
      </c>
      <c r="E918" s="145">
        <v>19200</v>
      </c>
      <c r="F918" s="145">
        <v>1</v>
      </c>
      <c r="G918" s="140">
        <v>14000</v>
      </c>
      <c r="H918" s="140">
        <f t="shared" si="28"/>
        <v>0.72916666666666663</v>
      </c>
      <c r="I918" s="145">
        <v>1</v>
      </c>
      <c r="J918" s="140">
        <f t="shared" si="29"/>
        <v>14000</v>
      </c>
      <c r="K918" s="145"/>
    </row>
    <row r="919" spans="1:11" ht="19.5" customHeight="1">
      <c r="A919" s="486" t="s">
        <v>4367</v>
      </c>
      <c r="B919" s="87">
        <v>6913841</v>
      </c>
      <c r="C919" s="88" t="s">
        <v>4030</v>
      </c>
      <c r="D919" s="106" t="s">
        <v>4031</v>
      </c>
      <c r="E919" s="145">
        <v>19200</v>
      </c>
      <c r="F919" s="145">
        <v>1</v>
      </c>
      <c r="G919" s="140">
        <v>13000</v>
      </c>
      <c r="H919" s="140">
        <f t="shared" si="28"/>
        <v>0.67708333333333337</v>
      </c>
      <c r="I919" s="145">
        <v>1</v>
      </c>
      <c r="J919" s="140">
        <f t="shared" si="29"/>
        <v>13000</v>
      </c>
      <c r="K919" s="145"/>
    </row>
    <row r="920" spans="1:11" ht="19.5" customHeight="1">
      <c r="A920" s="487"/>
      <c r="B920" s="87">
        <v>6913842</v>
      </c>
      <c r="C920" s="88" t="s">
        <v>4032</v>
      </c>
      <c r="D920" s="106" t="s">
        <v>4033</v>
      </c>
      <c r="E920" s="145">
        <v>19200</v>
      </c>
      <c r="F920" s="145">
        <v>1</v>
      </c>
      <c r="G920" s="140">
        <v>14000</v>
      </c>
      <c r="H920" s="140">
        <f t="shared" si="28"/>
        <v>0.72916666666666663</v>
      </c>
      <c r="I920" s="145">
        <v>1</v>
      </c>
      <c r="J920" s="140">
        <f t="shared" si="29"/>
        <v>14000</v>
      </c>
      <c r="K920" s="145"/>
    </row>
    <row r="921" spans="1:11" ht="19.5" customHeight="1">
      <c r="A921" s="487"/>
      <c r="B921" s="87">
        <v>6913843</v>
      </c>
      <c r="C921" s="88" t="s">
        <v>4034</v>
      </c>
      <c r="D921" s="106" t="s">
        <v>4035</v>
      </c>
      <c r="E921" s="145">
        <v>19200</v>
      </c>
      <c r="F921" s="145">
        <v>1</v>
      </c>
      <c r="G921" s="140">
        <v>13000</v>
      </c>
      <c r="H921" s="140">
        <f t="shared" si="28"/>
        <v>0.67708333333333337</v>
      </c>
      <c r="I921" s="145">
        <v>1</v>
      </c>
      <c r="J921" s="140">
        <f t="shared" si="29"/>
        <v>13000</v>
      </c>
      <c r="K921" s="145"/>
    </row>
    <row r="922" spans="1:11" ht="19.5" customHeight="1">
      <c r="A922" s="488"/>
      <c r="B922" s="87">
        <v>6913844</v>
      </c>
      <c r="C922" s="88" t="s">
        <v>4034</v>
      </c>
      <c r="D922" s="106" t="s">
        <v>4036</v>
      </c>
      <c r="E922" s="145">
        <v>19200</v>
      </c>
      <c r="F922" s="145">
        <v>1</v>
      </c>
      <c r="G922" s="140">
        <v>14000</v>
      </c>
      <c r="H922" s="140">
        <f t="shared" si="28"/>
        <v>0.72916666666666663</v>
      </c>
      <c r="I922" s="145">
        <v>1</v>
      </c>
      <c r="J922" s="140">
        <f t="shared" si="29"/>
        <v>14000</v>
      </c>
      <c r="K922" s="145"/>
    </row>
    <row r="923" spans="1:11" ht="19.5" customHeight="1">
      <c r="A923" s="486" t="s">
        <v>4368</v>
      </c>
      <c r="B923" s="87">
        <v>6913841</v>
      </c>
      <c r="C923" s="88" t="s">
        <v>4037</v>
      </c>
      <c r="D923" s="106" t="s">
        <v>4038</v>
      </c>
      <c r="E923" s="145">
        <v>19200</v>
      </c>
      <c r="F923" s="145">
        <v>1</v>
      </c>
      <c r="G923" s="140">
        <v>13000</v>
      </c>
      <c r="H923" s="140">
        <f t="shared" si="28"/>
        <v>0.67708333333333337</v>
      </c>
      <c r="I923" s="145">
        <v>1</v>
      </c>
      <c r="J923" s="140">
        <f t="shared" si="29"/>
        <v>13000</v>
      </c>
      <c r="K923" s="145"/>
    </row>
    <row r="924" spans="1:11" ht="19.5" customHeight="1">
      <c r="A924" s="488"/>
      <c r="B924" s="87">
        <v>6913842</v>
      </c>
      <c r="C924" s="88" t="s">
        <v>4039</v>
      </c>
      <c r="D924" s="106" t="s">
        <v>4040</v>
      </c>
      <c r="E924" s="145">
        <v>19200</v>
      </c>
      <c r="F924" s="145">
        <v>1</v>
      </c>
      <c r="G924" s="140">
        <v>14000</v>
      </c>
      <c r="H924" s="140">
        <f t="shared" si="28"/>
        <v>0.72916666666666663</v>
      </c>
      <c r="I924" s="145">
        <v>1</v>
      </c>
      <c r="J924" s="140">
        <f t="shared" si="29"/>
        <v>14000</v>
      </c>
      <c r="K924" s="145"/>
    </row>
  </sheetData>
  <autoFilter ref="A2:L2" xr:uid="{BE15A484-62C9-4E0C-9637-240C5A8640D1}"/>
  <mergeCells count="117">
    <mergeCell ref="A759:A772"/>
    <mergeCell ref="A773:A778"/>
    <mergeCell ref="A779:A784"/>
    <mergeCell ref="A785:A810"/>
    <mergeCell ref="A811:A836"/>
    <mergeCell ref="A837:A844"/>
    <mergeCell ref="A680:A692"/>
    <mergeCell ref="A693:A712"/>
    <mergeCell ref="A713:A725"/>
    <mergeCell ref="A726:A732"/>
    <mergeCell ref="A733:A745"/>
    <mergeCell ref="A746:A758"/>
    <mergeCell ref="A913:A916"/>
    <mergeCell ref="A919:A922"/>
    <mergeCell ref="A923:A924"/>
    <mergeCell ref="A845:A857"/>
    <mergeCell ref="A858:A868"/>
    <mergeCell ref="A869:A880"/>
    <mergeCell ref="A881:A884"/>
    <mergeCell ref="A885:A900"/>
    <mergeCell ref="A901:A912"/>
    <mergeCell ref="A614:A633"/>
    <mergeCell ref="A634:A652"/>
    <mergeCell ref="A653:A659"/>
    <mergeCell ref="A660:A679"/>
    <mergeCell ref="A567:A571"/>
    <mergeCell ref="A572:A577"/>
    <mergeCell ref="A578:A590"/>
    <mergeCell ref="A593:A596"/>
    <mergeCell ref="A598:A600"/>
    <mergeCell ref="A601:A602"/>
    <mergeCell ref="A607:A608"/>
    <mergeCell ref="A610:A613"/>
    <mergeCell ref="A524:A531"/>
    <mergeCell ref="A532:A545"/>
    <mergeCell ref="A546:A549"/>
    <mergeCell ref="A550:A553"/>
    <mergeCell ref="A555:A560"/>
    <mergeCell ref="A561:A566"/>
    <mergeCell ref="A498:A504"/>
    <mergeCell ref="A505:A508"/>
    <mergeCell ref="A509:A512"/>
    <mergeCell ref="A513:A516"/>
    <mergeCell ref="A517:A520"/>
    <mergeCell ref="A521:A523"/>
    <mergeCell ref="A456:A462"/>
    <mergeCell ref="A463:A469"/>
    <mergeCell ref="A470:A476"/>
    <mergeCell ref="A477:A483"/>
    <mergeCell ref="A484:A490"/>
    <mergeCell ref="A491:A497"/>
    <mergeCell ref="A414:A420"/>
    <mergeCell ref="A421:A427"/>
    <mergeCell ref="A428:A434"/>
    <mergeCell ref="A435:A441"/>
    <mergeCell ref="A442:A448"/>
    <mergeCell ref="A449:A455"/>
    <mergeCell ref="A372:A378"/>
    <mergeCell ref="A379:A385"/>
    <mergeCell ref="A386:A392"/>
    <mergeCell ref="A393:A399"/>
    <mergeCell ref="A400:A406"/>
    <mergeCell ref="A407:A413"/>
    <mergeCell ref="A331:A337"/>
    <mergeCell ref="A338:A344"/>
    <mergeCell ref="A345:A351"/>
    <mergeCell ref="A352:A358"/>
    <mergeCell ref="A359:A365"/>
    <mergeCell ref="A366:A371"/>
    <mergeCell ref="A289:A295"/>
    <mergeCell ref="A296:A302"/>
    <mergeCell ref="A303:A309"/>
    <mergeCell ref="A310:A316"/>
    <mergeCell ref="A317:A323"/>
    <mergeCell ref="A324:A330"/>
    <mergeCell ref="A247:A253"/>
    <mergeCell ref="A254:A260"/>
    <mergeCell ref="A261:A267"/>
    <mergeCell ref="A268:A274"/>
    <mergeCell ref="A275:A281"/>
    <mergeCell ref="A282:A288"/>
    <mergeCell ref="A196:A202"/>
    <mergeCell ref="A203:A205"/>
    <mergeCell ref="A206:A216"/>
    <mergeCell ref="A217:A220"/>
    <mergeCell ref="A221:A236"/>
    <mergeCell ref="A237:A246"/>
    <mergeCell ref="A167:A170"/>
    <mergeCell ref="A171:A172"/>
    <mergeCell ref="A173:A178"/>
    <mergeCell ref="A179:A183"/>
    <mergeCell ref="A184:A188"/>
    <mergeCell ref="A189:A195"/>
    <mergeCell ref="D1:K1"/>
    <mergeCell ref="A96:A107"/>
    <mergeCell ref="A108:A120"/>
    <mergeCell ref="A121:A129"/>
    <mergeCell ref="A130:A148"/>
    <mergeCell ref="A149:A163"/>
    <mergeCell ref="A164:A166"/>
    <mergeCell ref="A56:A63"/>
    <mergeCell ref="A64:A69"/>
    <mergeCell ref="A70:A77"/>
    <mergeCell ref="A78:A83"/>
    <mergeCell ref="A84:A89"/>
    <mergeCell ref="A90:A95"/>
    <mergeCell ref="A17:A19"/>
    <mergeCell ref="A20:A24"/>
    <mergeCell ref="A25:A32"/>
    <mergeCell ref="A33:A40"/>
    <mergeCell ref="A41:A52"/>
    <mergeCell ref="A53:A55"/>
    <mergeCell ref="B1:C1"/>
    <mergeCell ref="A3:A5"/>
    <mergeCell ref="A6:A7"/>
    <mergeCell ref="A8:A9"/>
    <mergeCell ref="A10:A16"/>
  </mergeCells>
  <phoneticPr fontId="33" type="noConversion"/>
  <hyperlinks>
    <hyperlink ref="D1" r:id="rId1" xr:uid="{E8CA7B2B-DB46-4C22-BDC3-B32F8800CFF7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2028-DBAC-453C-B36A-34A7AC23F007}">
  <sheetPr>
    <tabColor rgb="FFFFC000"/>
  </sheetPr>
  <dimension ref="A1:N79"/>
  <sheetViews>
    <sheetView topLeftCell="A67" workbookViewId="0">
      <selection activeCell="B80" sqref="B80"/>
    </sheetView>
  </sheetViews>
  <sheetFormatPr defaultRowHeight="13.8"/>
  <cols>
    <col min="2" max="2" width="12.21875" customWidth="1"/>
    <col min="5" max="5" width="35.77734375" customWidth="1"/>
    <col min="6" max="6" width="40.21875" customWidth="1"/>
    <col min="10" max="10" width="9.33203125" bestFit="1" customWidth="1"/>
  </cols>
  <sheetData>
    <row r="1" spans="1:14" ht="45" customHeight="1">
      <c r="A1" s="454"/>
      <c r="B1" s="454"/>
      <c r="C1" s="455" t="s">
        <v>4243</v>
      </c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78">
      <c r="A2" s="142" t="s">
        <v>4087</v>
      </c>
      <c r="B2" s="143" t="s">
        <v>4369</v>
      </c>
      <c r="C2" s="517" t="s">
        <v>4056</v>
      </c>
      <c r="D2" s="517"/>
      <c r="E2" s="517"/>
      <c r="F2" s="143" t="s">
        <v>4231</v>
      </c>
      <c r="G2" s="143" t="s">
        <v>4088</v>
      </c>
      <c r="H2" s="143" t="s">
        <v>4089</v>
      </c>
      <c r="I2" s="144" t="s">
        <v>4235</v>
      </c>
      <c r="J2" s="143" t="s">
        <v>4232</v>
      </c>
      <c r="K2" s="143" t="s">
        <v>4233</v>
      </c>
      <c r="L2" s="143" t="s">
        <v>4090</v>
      </c>
      <c r="M2" s="143" t="s">
        <v>4234</v>
      </c>
      <c r="N2" s="148" t="s">
        <v>4242</v>
      </c>
    </row>
    <row r="3" spans="1:14" ht="27" customHeight="1">
      <c r="A3" s="518" t="s">
        <v>4091</v>
      </c>
      <c r="B3" s="131">
        <v>7011320</v>
      </c>
      <c r="C3" s="508" t="s">
        <v>4092</v>
      </c>
      <c r="D3" s="509"/>
      <c r="E3" s="510"/>
      <c r="F3" s="132" t="s">
        <v>4093</v>
      </c>
      <c r="G3" s="135" t="s">
        <v>4094</v>
      </c>
      <c r="H3" s="132" t="s">
        <v>4095</v>
      </c>
      <c r="I3" s="158">
        <v>1</v>
      </c>
      <c r="J3" s="140">
        <f t="shared" ref="J3:J10" si="0">168*I3</f>
        <v>168</v>
      </c>
      <c r="K3" s="158">
        <f>J3/100</f>
        <v>1.68</v>
      </c>
      <c r="L3" s="158">
        <v>1</v>
      </c>
      <c r="M3" s="140">
        <f>J3*L3</f>
        <v>168</v>
      </c>
      <c r="N3" s="134"/>
    </row>
    <row r="4" spans="1:14" ht="27" customHeight="1">
      <c r="A4" s="518"/>
      <c r="B4" s="131">
        <v>7011345</v>
      </c>
      <c r="C4" s="508" t="s">
        <v>4096</v>
      </c>
      <c r="D4" s="509"/>
      <c r="E4" s="510"/>
      <c r="F4" s="132" t="s">
        <v>4093</v>
      </c>
      <c r="G4" s="135" t="s">
        <v>4094</v>
      </c>
      <c r="H4" s="132" t="s">
        <v>4095</v>
      </c>
      <c r="I4" s="158">
        <v>1</v>
      </c>
      <c r="J4" s="140">
        <f t="shared" si="0"/>
        <v>168</v>
      </c>
      <c r="K4" s="158">
        <f t="shared" ref="K4:K16" si="1">J4/100</f>
        <v>1.68</v>
      </c>
      <c r="L4" s="158">
        <v>1</v>
      </c>
      <c r="M4" s="140">
        <f t="shared" ref="M4:M67" si="2">J4*L4</f>
        <v>168</v>
      </c>
      <c r="N4" s="134"/>
    </row>
    <row r="5" spans="1:14" ht="27" customHeight="1">
      <c r="A5" s="518"/>
      <c r="B5" s="131">
        <v>7021320</v>
      </c>
      <c r="C5" s="508" t="s">
        <v>4097</v>
      </c>
      <c r="D5" s="509"/>
      <c r="E5" s="510"/>
      <c r="F5" s="132" t="s">
        <v>4098</v>
      </c>
      <c r="G5" s="135" t="s">
        <v>4094</v>
      </c>
      <c r="H5" s="132" t="s">
        <v>4099</v>
      </c>
      <c r="I5" s="158">
        <v>1</v>
      </c>
      <c r="J5" s="140">
        <f t="shared" si="0"/>
        <v>168</v>
      </c>
      <c r="K5" s="158">
        <f t="shared" si="1"/>
        <v>1.68</v>
      </c>
      <c r="L5" s="158">
        <v>1</v>
      </c>
      <c r="M5" s="140">
        <f t="shared" si="2"/>
        <v>168</v>
      </c>
      <c r="N5" s="134"/>
    </row>
    <row r="6" spans="1:14" ht="27" customHeight="1">
      <c r="A6" s="518"/>
      <c r="B6" s="131">
        <v>7021345</v>
      </c>
      <c r="C6" s="508" t="s">
        <v>4100</v>
      </c>
      <c r="D6" s="509"/>
      <c r="E6" s="510"/>
      <c r="F6" s="132" t="s">
        <v>4098</v>
      </c>
      <c r="G6" s="135" t="s">
        <v>4094</v>
      </c>
      <c r="H6" s="132" t="s">
        <v>4099</v>
      </c>
      <c r="I6" s="158">
        <v>1</v>
      </c>
      <c r="J6" s="140">
        <f t="shared" si="0"/>
        <v>168</v>
      </c>
      <c r="K6" s="158">
        <f t="shared" si="1"/>
        <v>1.68</v>
      </c>
      <c r="L6" s="158">
        <v>1</v>
      </c>
      <c r="M6" s="140">
        <f t="shared" si="2"/>
        <v>168</v>
      </c>
      <c r="N6" s="134"/>
    </row>
    <row r="7" spans="1:14" ht="27" customHeight="1">
      <c r="A7" s="518"/>
      <c r="B7" s="131">
        <v>7031320</v>
      </c>
      <c r="C7" s="508" t="s">
        <v>4101</v>
      </c>
      <c r="D7" s="509"/>
      <c r="E7" s="510"/>
      <c r="F7" s="132" t="s">
        <v>4102</v>
      </c>
      <c r="G7" s="135" t="s">
        <v>4094</v>
      </c>
      <c r="H7" s="132" t="s">
        <v>4103</v>
      </c>
      <c r="I7" s="158">
        <v>1</v>
      </c>
      <c r="J7" s="140">
        <f t="shared" si="0"/>
        <v>168</v>
      </c>
      <c r="K7" s="158">
        <f t="shared" si="1"/>
        <v>1.68</v>
      </c>
      <c r="L7" s="158">
        <v>1</v>
      </c>
      <c r="M7" s="140">
        <f t="shared" si="2"/>
        <v>168</v>
      </c>
      <c r="N7" s="134"/>
    </row>
    <row r="8" spans="1:14" ht="27" customHeight="1">
      <c r="A8" s="518"/>
      <c r="B8" s="131">
        <v>7031345</v>
      </c>
      <c r="C8" s="508" t="s">
        <v>4104</v>
      </c>
      <c r="D8" s="509"/>
      <c r="E8" s="510"/>
      <c r="F8" s="132" t="s">
        <v>4102</v>
      </c>
      <c r="G8" s="135" t="s">
        <v>4094</v>
      </c>
      <c r="H8" s="132" t="s">
        <v>4103</v>
      </c>
      <c r="I8" s="158">
        <v>1</v>
      </c>
      <c r="J8" s="140">
        <f t="shared" si="0"/>
        <v>168</v>
      </c>
      <c r="K8" s="158">
        <f t="shared" si="1"/>
        <v>1.68</v>
      </c>
      <c r="L8" s="158">
        <v>1</v>
      </c>
      <c r="M8" s="140">
        <f t="shared" si="2"/>
        <v>168</v>
      </c>
      <c r="N8" s="134"/>
    </row>
    <row r="9" spans="1:14" ht="27" customHeight="1">
      <c r="A9" s="518"/>
      <c r="B9" s="131">
        <v>7041320</v>
      </c>
      <c r="C9" s="508" t="s">
        <v>4105</v>
      </c>
      <c r="D9" s="509"/>
      <c r="E9" s="510"/>
      <c r="F9" s="132" t="s">
        <v>4106</v>
      </c>
      <c r="G9" s="135" t="s">
        <v>4094</v>
      </c>
      <c r="H9" s="133" t="s">
        <v>4103</v>
      </c>
      <c r="I9" s="158">
        <v>1</v>
      </c>
      <c r="J9" s="140">
        <f t="shared" si="0"/>
        <v>168</v>
      </c>
      <c r="K9" s="158">
        <f t="shared" si="1"/>
        <v>1.68</v>
      </c>
      <c r="L9" s="158">
        <v>1</v>
      </c>
      <c r="M9" s="140">
        <f t="shared" si="2"/>
        <v>168</v>
      </c>
      <c r="N9" s="134"/>
    </row>
    <row r="10" spans="1:14" ht="27" customHeight="1">
      <c r="A10" s="518"/>
      <c r="B10" s="131">
        <v>7041345</v>
      </c>
      <c r="C10" s="508" t="s">
        <v>4107</v>
      </c>
      <c r="D10" s="509"/>
      <c r="E10" s="510"/>
      <c r="F10" s="132" t="s">
        <v>4106</v>
      </c>
      <c r="G10" s="135" t="s">
        <v>4094</v>
      </c>
      <c r="H10" s="133" t="s">
        <v>4103</v>
      </c>
      <c r="I10" s="158">
        <v>1</v>
      </c>
      <c r="J10" s="140">
        <f t="shared" si="0"/>
        <v>168</v>
      </c>
      <c r="K10" s="158">
        <f t="shared" si="1"/>
        <v>1.68</v>
      </c>
      <c r="L10" s="158">
        <v>1</v>
      </c>
      <c r="M10" s="140">
        <f t="shared" si="2"/>
        <v>168</v>
      </c>
      <c r="N10" s="134"/>
    </row>
    <row r="11" spans="1:14" ht="27" customHeight="1">
      <c r="A11" s="516" t="s">
        <v>4108</v>
      </c>
      <c r="B11" s="131">
        <v>7112520</v>
      </c>
      <c r="C11" s="508" t="s">
        <v>4109</v>
      </c>
      <c r="D11" s="509"/>
      <c r="E11" s="510"/>
      <c r="F11" s="132" t="s">
        <v>4093</v>
      </c>
      <c r="G11" s="135" t="s">
        <v>4094</v>
      </c>
      <c r="H11" s="132" t="s">
        <v>4095</v>
      </c>
      <c r="I11" s="158">
        <v>1</v>
      </c>
      <c r="J11" s="140">
        <f t="shared" ref="J11:J16" si="3">260*I11</f>
        <v>260</v>
      </c>
      <c r="K11" s="158">
        <f t="shared" si="1"/>
        <v>2.6</v>
      </c>
      <c r="L11" s="158">
        <v>1</v>
      </c>
      <c r="M11" s="140">
        <f t="shared" si="2"/>
        <v>260</v>
      </c>
      <c r="N11" s="134"/>
    </row>
    <row r="12" spans="1:14" ht="27" customHeight="1">
      <c r="A12" s="516"/>
      <c r="B12" s="131">
        <v>7112545</v>
      </c>
      <c r="C12" s="508" t="s">
        <v>4110</v>
      </c>
      <c r="D12" s="509"/>
      <c r="E12" s="510"/>
      <c r="F12" s="132" t="s">
        <v>4093</v>
      </c>
      <c r="G12" s="135" t="s">
        <v>4094</v>
      </c>
      <c r="H12" s="132" t="s">
        <v>4095</v>
      </c>
      <c r="I12" s="158">
        <v>1</v>
      </c>
      <c r="J12" s="140">
        <f t="shared" si="3"/>
        <v>260</v>
      </c>
      <c r="K12" s="158">
        <f t="shared" si="1"/>
        <v>2.6</v>
      </c>
      <c r="L12" s="158">
        <v>1</v>
      </c>
      <c r="M12" s="140">
        <f t="shared" si="2"/>
        <v>260</v>
      </c>
      <c r="N12" s="134"/>
    </row>
    <row r="13" spans="1:14" ht="27" customHeight="1">
      <c r="A13" s="516"/>
      <c r="B13" s="131">
        <v>7122520</v>
      </c>
      <c r="C13" s="508" t="s">
        <v>4111</v>
      </c>
      <c r="D13" s="509"/>
      <c r="E13" s="510"/>
      <c r="F13" s="132" t="s">
        <v>4102</v>
      </c>
      <c r="G13" s="135" t="s">
        <v>4094</v>
      </c>
      <c r="H13" s="132" t="s">
        <v>4103</v>
      </c>
      <c r="I13" s="158">
        <v>1</v>
      </c>
      <c r="J13" s="140">
        <f t="shared" si="3"/>
        <v>260</v>
      </c>
      <c r="K13" s="158">
        <f t="shared" si="1"/>
        <v>2.6</v>
      </c>
      <c r="L13" s="158">
        <v>1</v>
      </c>
      <c r="M13" s="140">
        <f t="shared" si="2"/>
        <v>260</v>
      </c>
      <c r="N13" s="134"/>
    </row>
    <row r="14" spans="1:14" ht="27" customHeight="1">
      <c r="A14" s="516"/>
      <c r="B14" s="131">
        <v>7122545</v>
      </c>
      <c r="C14" s="508" t="s">
        <v>4112</v>
      </c>
      <c r="D14" s="509"/>
      <c r="E14" s="510"/>
      <c r="F14" s="132" t="s">
        <v>4102</v>
      </c>
      <c r="G14" s="135" t="s">
        <v>4094</v>
      </c>
      <c r="H14" s="132" t="s">
        <v>4103</v>
      </c>
      <c r="I14" s="158">
        <v>1</v>
      </c>
      <c r="J14" s="140">
        <f t="shared" si="3"/>
        <v>260</v>
      </c>
      <c r="K14" s="158">
        <f t="shared" si="1"/>
        <v>2.6</v>
      </c>
      <c r="L14" s="158">
        <v>1</v>
      </c>
      <c r="M14" s="140">
        <f t="shared" si="2"/>
        <v>260</v>
      </c>
      <c r="N14" s="134"/>
    </row>
    <row r="15" spans="1:14" ht="27" customHeight="1">
      <c r="A15" s="516"/>
      <c r="B15" s="131">
        <v>7132520</v>
      </c>
      <c r="C15" s="508" t="s">
        <v>4113</v>
      </c>
      <c r="D15" s="509"/>
      <c r="E15" s="510"/>
      <c r="F15" s="132" t="s">
        <v>4106</v>
      </c>
      <c r="G15" s="135" t="s">
        <v>4094</v>
      </c>
      <c r="H15" s="132" t="s">
        <v>4103</v>
      </c>
      <c r="I15" s="158">
        <v>1</v>
      </c>
      <c r="J15" s="140">
        <f t="shared" si="3"/>
        <v>260</v>
      </c>
      <c r="K15" s="158">
        <f t="shared" si="1"/>
        <v>2.6</v>
      </c>
      <c r="L15" s="158">
        <v>1</v>
      </c>
      <c r="M15" s="140">
        <f t="shared" si="2"/>
        <v>260</v>
      </c>
      <c r="N15" s="134"/>
    </row>
    <row r="16" spans="1:14" ht="27" customHeight="1">
      <c r="A16" s="516"/>
      <c r="B16" s="131">
        <v>7132545</v>
      </c>
      <c r="C16" s="508" t="s">
        <v>4114</v>
      </c>
      <c r="D16" s="509"/>
      <c r="E16" s="510"/>
      <c r="F16" s="132" t="s">
        <v>4106</v>
      </c>
      <c r="G16" s="135" t="s">
        <v>4094</v>
      </c>
      <c r="H16" s="132" t="s">
        <v>4103</v>
      </c>
      <c r="I16" s="158">
        <v>1</v>
      </c>
      <c r="J16" s="140">
        <f t="shared" si="3"/>
        <v>260</v>
      </c>
      <c r="K16" s="158">
        <f t="shared" si="1"/>
        <v>2.6</v>
      </c>
      <c r="L16" s="158">
        <v>1</v>
      </c>
      <c r="M16" s="140">
        <f t="shared" si="2"/>
        <v>260</v>
      </c>
      <c r="N16" s="134"/>
    </row>
    <row r="17" spans="1:14" ht="27" customHeight="1">
      <c r="A17" s="511" t="s">
        <v>4115</v>
      </c>
      <c r="B17" s="131">
        <v>7143320</v>
      </c>
      <c r="C17" s="513" t="s">
        <v>4116</v>
      </c>
      <c r="D17" s="514"/>
      <c r="E17" s="515"/>
      <c r="F17" s="132" t="s">
        <v>4117</v>
      </c>
      <c r="G17" s="135" t="s">
        <v>4118</v>
      </c>
      <c r="H17" s="132" t="s">
        <v>4119</v>
      </c>
      <c r="I17" s="158">
        <v>1</v>
      </c>
      <c r="J17" s="140">
        <f>460*I17</f>
        <v>460</v>
      </c>
      <c r="K17" s="158">
        <f>J17/50</f>
        <v>9.1999999999999993</v>
      </c>
      <c r="L17" s="158">
        <v>1</v>
      </c>
      <c r="M17" s="140">
        <f t="shared" si="2"/>
        <v>460</v>
      </c>
      <c r="N17" s="134"/>
    </row>
    <row r="18" spans="1:14" ht="27" customHeight="1">
      <c r="A18" s="506"/>
      <c r="B18" s="131">
        <v>7143345</v>
      </c>
      <c r="C18" s="508" t="s">
        <v>4120</v>
      </c>
      <c r="D18" s="509"/>
      <c r="E18" s="510"/>
      <c r="F18" s="132" t="s">
        <v>4121</v>
      </c>
      <c r="G18" s="135" t="s">
        <v>4118</v>
      </c>
      <c r="H18" s="132" t="s">
        <v>4119</v>
      </c>
      <c r="I18" s="158">
        <v>1</v>
      </c>
      <c r="J18" s="140">
        <f>460*I18</f>
        <v>460</v>
      </c>
      <c r="K18" s="158">
        <f t="shared" ref="K18:K30" si="4">J18/50</f>
        <v>9.1999999999999993</v>
      </c>
      <c r="L18" s="158">
        <v>1</v>
      </c>
      <c r="M18" s="140">
        <f t="shared" si="2"/>
        <v>460</v>
      </c>
      <c r="N18" s="134"/>
    </row>
    <row r="19" spans="1:14" ht="27" customHeight="1">
      <c r="A19" s="506"/>
      <c r="B19" s="131">
        <v>7153320</v>
      </c>
      <c r="C19" s="508" t="s">
        <v>4122</v>
      </c>
      <c r="D19" s="509"/>
      <c r="E19" s="510"/>
      <c r="F19" s="132" t="s">
        <v>4123</v>
      </c>
      <c r="G19" s="135" t="s">
        <v>4118</v>
      </c>
      <c r="H19" s="132" t="s">
        <v>4124</v>
      </c>
      <c r="I19" s="158">
        <v>1</v>
      </c>
      <c r="J19" s="140">
        <f>520*I19</f>
        <v>520</v>
      </c>
      <c r="K19" s="158">
        <f t="shared" si="4"/>
        <v>10.4</v>
      </c>
      <c r="L19" s="158">
        <v>1</v>
      </c>
      <c r="M19" s="140">
        <f t="shared" si="2"/>
        <v>520</v>
      </c>
      <c r="N19" s="134"/>
    </row>
    <row r="20" spans="1:14" ht="27" customHeight="1">
      <c r="A20" s="512"/>
      <c r="B20" s="131">
        <v>7153345</v>
      </c>
      <c r="C20" s="508" t="s">
        <v>4125</v>
      </c>
      <c r="D20" s="509"/>
      <c r="E20" s="510"/>
      <c r="F20" s="132" t="s">
        <v>4126</v>
      </c>
      <c r="G20" s="135" t="s">
        <v>4118</v>
      </c>
      <c r="H20" s="132" t="s">
        <v>4124</v>
      </c>
      <c r="I20" s="158">
        <v>1</v>
      </c>
      <c r="J20" s="140">
        <f>520*I20</f>
        <v>520</v>
      </c>
      <c r="K20" s="158">
        <f t="shared" si="4"/>
        <v>10.4</v>
      </c>
      <c r="L20" s="158">
        <v>1</v>
      </c>
      <c r="M20" s="140">
        <f t="shared" si="2"/>
        <v>520</v>
      </c>
      <c r="N20" s="134"/>
    </row>
    <row r="21" spans="1:14" ht="27" customHeight="1">
      <c r="A21" s="495" t="s">
        <v>4127</v>
      </c>
      <c r="B21" s="131">
        <v>7161320</v>
      </c>
      <c r="C21" s="508" t="s">
        <v>4128</v>
      </c>
      <c r="D21" s="509"/>
      <c r="E21" s="510"/>
      <c r="F21" s="132" t="s">
        <v>4129</v>
      </c>
      <c r="G21" s="135" t="s">
        <v>4118</v>
      </c>
      <c r="H21" s="132" t="s">
        <v>4119</v>
      </c>
      <c r="I21" s="158">
        <v>1</v>
      </c>
      <c r="J21" s="140">
        <f>400*I21</f>
        <v>400</v>
      </c>
      <c r="K21" s="158">
        <f t="shared" si="4"/>
        <v>8</v>
      </c>
      <c r="L21" s="158">
        <v>1</v>
      </c>
      <c r="M21" s="140">
        <f t="shared" si="2"/>
        <v>400</v>
      </c>
      <c r="N21" s="134"/>
    </row>
    <row r="22" spans="1:14" ht="27" customHeight="1">
      <c r="A22" s="495"/>
      <c r="B22" s="131">
        <v>7161345</v>
      </c>
      <c r="C22" s="508" t="s">
        <v>4130</v>
      </c>
      <c r="D22" s="509"/>
      <c r="E22" s="510"/>
      <c r="F22" s="132" t="s">
        <v>4129</v>
      </c>
      <c r="G22" s="135" t="s">
        <v>4118</v>
      </c>
      <c r="H22" s="132" t="s">
        <v>4119</v>
      </c>
      <c r="I22" s="158">
        <v>1</v>
      </c>
      <c r="J22" s="140">
        <f>400*I22</f>
        <v>400</v>
      </c>
      <c r="K22" s="158">
        <f t="shared" si="4"/>
        <v>8</v>
      </c>
      <c r="L22" s="158">
        <v>1</v>
      </c>
      <c r="M22" s="140">
        <f t="shared" si="2"/>
        <v>400</v>
      </c>
      <c r="N22" s="134"/>
    </row>
    <row r="23" spans="1:14" ht="27" customHeight="1">
      <c r="A23" s="495"/>
      <c r="B23" s="131">
        <v>7161320</v>
      </c>
      <c r="C23" s="508" t="s">
        <v>4131</v>
      </c>
      <c r="D23" s="509"/>
      <c r="E23" s="510"/>
      <c r="F23" s="132" t="s">
        <v>4132</v>
      </c>
      <c r="G23" s="135" t="s">
        <v>4118</v>
      </c>
      <c r="H23" s="132" t="s">
        <v>4124</v>
      </c>
      <c r="I23" s="158">
        <v>1</v>
      </c>
      <c r="J23" s="140">
        <f>400*I23</f>
        <v>400</v>
      </c>
      <c r="K23" s="158">
        <f t="shared" si="4"/>
        <v>8</v>
      </c>
      <c r="L23" s="158">
        <v>1</v>
      </c>
      <c r="M23" s="140">
        <f t="shared" si="2"/>
        <v>400</v>
      </c>
      <c r="N23" s="134"/>
    </row>
    <row r="24" spans="1:14" ht="27" customHeight="1">
      <c r="A24" s="495"/>
      <c r="B24" s="131">
        <v>7161345</v>
      </c>
      <c r="C24" s="508" t="s">
        <v>4133</v>
      </c>
      <c r="D24" s="509"/>
      <c r="E24" s="510"/>
      <c r="F24" s="132" t="s">
        <v>4134</v>
      </c>
      <c r="G24" s="135" t="s">
        <v>4118</v>
      </c>
      <c r="H24" s="132" t="s">
        <v>4124</v>
      </c>
      <c r="I24" s="158">
        <v>1</v>
      </c>
      <c r="J24" s="140">
        <f>400*I24</f>
        <v>400</v>
      </c>
      <c r="K24" s="158">
        <f t="shared" si="4"/>
        <v>8</v>
      </c>
      <c r="L24" s="158">
        <v>1</v>
      </c>
      <c r="M24" s="140">
        <f t="shared" si="2"/>
        <v>400</v>
      </c>
      <c r="N24" s="134"/>
    </row>
    <row r="25" spans="1:14" ht="27" customHeight="1">
      <c r="A25" s="507" t="s">
        <v>4135</v>
      </c>
      <c r="B25" s="131">
        <v>7170100</v>
      </c>
      <c r="C25" s="508" t="s">
        <v>4136</v>
      </c>
      <c r="D25" s="509"/>
      <c r="E25" s="510"/>
      <c r="F25" s="135" t="s">
        <v>4137</v>
      </c>
      <c r="G25" s="135" t="s">
        <v>4118</v>
      </c>
      <c r="H25" s="136" t="s">
        <v>4138</v>
      </c>
      <c r="I25" s="158">
        <v>1</v>
      </c>
      <c r="J25" s="140">
        <f t="shared" ref="J25:J30" si="5">560*I25</f>
        <v>560</v>
      </c>
      <c r="K25" s="158">
        <f t="shared" si="4"/>
        <v>11.2</v>
      </c>
      <c r="L25" s="158">
        <v>1</v>
      </c>
      <c r="M25" s="140">
        <f t="shared" si="2"/>
        <v>560</v>
      </c>
      <c r="N25" s="134"/>
    </row>
    <row r="26" spans="1:14" ht="27" customHeight="1">
      <c r="A26" s="507"/>
      <c r="B26" s="131">
        <v>7170070</v>
      </c>
      <c r="C26" s="508" t="s">
        <v>4139</v>
      </c>
      <c r="D26" s="509"/>
      <c r="E26" s="510"/>
      <c r="F26" s="135" t="s">
        <v>4137</v>
      </c>
      <c r="G26" s="135" t="s">
        <v>4118</v>
      </c>
      <c r="H26" s="136" t="s">
        <v>4138</v>
      </c>
      <c r="I26" s="158">
        <v>1</v>
      </c>
      <c r="J26" s="140">
        <f t="shared" si="5"/>
        <v>560</v>
      </c>
      <c r="K26" s="158">
        <f t="shared" si="4"/>
        <v>11.2</v>
      </c>
      <c r="L26" s="158">
        <v>1</v>
      </c>
      <c r="M26" s="140">
        <f t="shared" si="2"/>
        <v>560</v>
      </c>
      <c r="N26" s="134"/>
    </row>
    <row r="27" spans="1:14" ht="27" customHeight="1">
      <c r="A27" s="507"/>
      <c r="B27" s="131">
        <v>7170040</v>
      </c>
      <c r="C27" s="508" t="s">
        <v>4140</v>
      </c>
      <c r="D27" s="509"/>
      <c r="E27" s="510"/>
      <c r="F27" s="135" t="s">
        <v>4137</v>
      </c>
      <c r="G27" s="135" t="s">
        <v>4118</v>
      </c>
      <c r="H27" s="136" t="s">
        <v>4138</v>
      </c>
      <c r="I27" s="158">
        <v>1</v>
      </c>
      <c r="J27" s="140">
        <f t="shared" si="5"/>
        <v>560</v>
      </c>
      <c r="K27" s="158">
        <f t="shared" si="4"/>
        <v>11.2</v>
      </c>
      <c r="L27" s="158">
        <v>1</v>
      </c>
      <c r="M27" s="140">
        <f t="shared" si="2"/>
        <v>560</v>
      </c>
      <c r="N27" s="134"/>
    </row>
    <row r="28" spans="1:14" ht="27" customHeight="1">
      <c r="A28" s="507"/>
      <c r="B28" s="131">
        <v>7180101</v>
      </c>
      <c r="C28" s="508" t="s">
        <v>4141</v>
      </c>
      <c r="D28" s="509"/>
      <c r="E28" s="510"/>
      <c r="F28" s="135" t="s">
        <v>4137</v>
      </c>
      <c r="G28" s="135" t="s">
        <v>4118</v>
      </c>
      <c r="H28" s="136" t="s">
        <v>4138</v>
      </c>
      <c r="I28" s="158">
        <v>1</v>
      </c>
      <c r="J28" s="140">
        <f t="shared" si="5"/>
        <v>560</v>
      </c>
      <c r="K28" s="158">
        <f t="shared" si="4"/>
        <v>11.2</v>
      </c>
      <c r="L28" s="158">
        <v>1</v>
      </c>
      <c r="M28" s="140">
        <f t="shared" si="2"/>
        <v>560</v>
      </c>
      <c r="N28" s="134"/>
    </row>
    <row r="29" spans="1:14" ht="27" customHeight="1">
      <c r="A29" s="507"/>
      <c r="B29" s="131">
        <v>7180071</v>
      </c>
      <c r="C29" s="508" t="s">
        <v>4142</v>
      </c>
      <c r="D29" s="509"/>
      <c r="E29" s="510"/>
      <c r="F29" s="135" t="s">
        <v>4137</v>
      </c>
      <c r="G29" s="135" t="s">
        <v>4118</v>
      </c>
      <c r="H29" s="136" t="s">
        <v>4138</v>
      </c>
      <c r="I29" s="158">
        <v>1</v>
      </c>
      <c r="J29" s="140">
        <f t="shared" si="5"/>
        <v>560</v>
      </c>
      <c r="K29" s="158">
        <f t="shared" si="4"/>
        <v>11.2</v>
      </c>
      <c r="L29" s="158">
        <v>1</v>
      </c>
      <c r="M29" s="140">
        <f t="shared" si="2"/>
        <v>560</v>
      </c>
      <c r="N29" s="134"/>
    </row>
    <row r="30" spans="1:14" ht="27" customHeight="1">
      <c r="A30" s="507"/>
      <c r="B30" s="131">
        <v>7180041</v>
      </c>
      <c r="C30" s="508" t="s">
        <v>4143</v>
      </c>
      <c r="D30" s="509"/>
      <c r="E30" s="510"/>
      <c r="F30" s="135" t="s">
        <v>4137</v>
      </c>
      <c r="G30" s="135" t="s">
        <v>4118</v>
      </c>
      <c r="H30" s="136" t="s">
        <v>4138</v>
      </c>
      <c r="I30" s="158">
        <v>1</v>
      </c>
      <c r="J30" s="140">
        <f t="shared" si="5"/>
        <v>560</v>
      </c>
      <c r="K30" s="158">
        <f t="shared" si="4"/>
        <v>11.2</v>
      </c>
      <c r="L30" s="158">
        <v>1</v>
      </c>
      <c r="M30" s="140">
        <f t="shared" si="2"/>
        <v>560</v>
      </c>
      <c r="N30" s="134"/>
    </row>
    <row r="31" spans="1:14" ht="27" customHeight="1">
      <c r="A31" s="506" t="s">
        <v>4144</v>
      </c>
      <c r="B31" s="131">
        <v>7252520</v>
      </c>
      <c r="C31" s="503" t="s">
        <v>4145</v>
      </c>
      <c r="D31" s="504"/>
      <c r="E31" s="505"/>
      <c r="F31" s="137" t="s">
        <v>4146</v>
      </c>
      <c r="G31" s="138" t="s">
        <v>4147</v>
      </c>
      <c r="H31" s="136" t="s">
        <v>4138</v>
      </c>
      <c r="I31" s="158">
        <v>1</v>
      </c>
      <c r="J31" s="140">
        <f>576*I31</f>
        <v>576</v>
      </c>
      <c r="K31" s="158">
        <f>J31/12</f>
        <v>48</v>
      </c>
      <c r="L31" s="158">
        <v>1</v>
      </c>
      <c r="M31" s="140">
        <f t="shared" si="2"/>
        <v>576</v>
      </c>
      <c r="N31" s="134"/>
    </row>
    <row r="32" spans="1:14" ht="27" customHeight="1">
      <c r="A32" s="506"/>
      <c r="B32" s="131">
        <v>7252545</v>
      </c>
      <c r="C32" s="499" t="s">
        <v>4148</v>
      </c>
      <c r="D32" s="500"/>
      <c r="E32" s="501"/>
      <c r="F32" s="137" t="s">
        <v>4146</v>
      </c>
      <c r="G32" s="138" t="s">
        <v>4147</v>
      </c>
      <c r="H32" s="136" t="s">
        <v>4138</v>
      </c>
      <c r="I32" s="158">
        <v>1</v>
      </c>
      <c r="J32" s="140">
        <f>576*I32</f>
        <v>576</v>
      </c>
      <c r="K32" s="158">
        <f t="shared" ref="K32:K40" si="6">J32/12</f>
        <v>48</v>
      </c>
      <c r="L32" s="158">
        <v>1</v>
      </c>
      <c r="M32" s="140">
        <f t="shared" si="2"/>
        <v>576</v>
      </c>
      <c r="N32" s="134"/>
    </row>
    <row r="33" spans="1:14" ht="27" customHeight="1">
      <c r="A33" s="506"/>
      <c r="B33" s="131">
        <v>7505020</v>
      </c>
      <c r="C33" s="499" t="s">
        <v>4149</v>
      </c>
      <c r="D33" s="500"/>
      <c r="E33" s="501"/>
      <c r="F33" s="137" t="s">
        <v>4146</v>
      </c>
      <c r="G33" s="138" t="s">
        <v>4147</v>
      </c>
      <c r="H33" s="136" t="s">
        <v>4138</v>
      </c>
      <c r="I33" s="158">
        <v>1</v>
      </c>
      <c r="J33" s="140">
        <f>792*I33</f>
        <v>792</v>
      </c>
      <c r="K33" s="158">
        <f t="shared" si="6"/>
        <v>66</v>
      </c>
      <c r="L33" s="158">
        <v>1</v>
      </c>
      <c r="M33" s="140">
        <f t="shared" si="2"/>
        <v>792</v>
      </c>
      <c r="N33" s="134"/>
    </row>
    <row r="34" spans="1:14" ht="27" customHeight="1">
      <c r="A34" s="506"/>
      <c r="B34" s="131">
        <v>7505045</v>
      </c>
      <c r="C34" s="499" t="s">
        <v>4150</v>
      </c>
      <c r="D34" s="500"/>
      <c r="E34" s="501"/>
      <c r="F34" s="137" t="s">
        <v>4146</v>
      </c>
      <c r="G34" s="138" t="s">
        <v>4147</v>
      </c>
      <c r="H34" s="136" t="s">
        <v>4138</v>
      </c>
      <c r="I34" s="158">
        <v>1</v>
      </c>
      <c r="J34" s="140">
        <f>792*I34</f>
        <v>792</v>
      </c>
      <c r="K34" s="158">
        <f t="shared" si="6"/>
        <v>66</v>
      </c>
      <c r="L34" s="158">
        <v>1</v>
      </c>
      <c r="M34" s="140">
        <f t="shared" si="2"/>
        <v>792</v>
      </c>
      <c r="N34" s="134"/>
    </row>
    <row r="35" spans="1:14" ht="27" customHeight="1">
      <c r="A35" s="506"/>
      <c r="B35" s="131" t="s">
        <v>4151</v>
      </c>
      <c r="C35" s="499" t="s">
        <v>4152</v>
      </c>
      <c r="D35" s="500"/>
      <c r="E35" s="501"/>
      <c r="F35" s="137" t="s">
        <v>4146</v>
      </c>
      <c r="G35" s="138" t="s">
        <v>4147</v>
      </c>
      <c r="H35" s="136" t="s">
        <v>4138</v>
      </c>
      <c r="I35" s="158">
        <v>1</v>
      </c>
      <c r="J35" s="140">
        <f>936*I35</f>
        <v>936</v>
      </c>
      <c r="K35" s="158">
        <f t="shared" si="6"/>
        <v>78</v>
      </c>
      <c r="L35" s="158">
        <v>1</v>
      </c>
      <c r="M35" s="140">
        <f t="shared" si="2"/>
        <v>936</v>
      </c>
      <c r="N35" s="134"/>
    </row>
    <row r="36" spans="1:14" ht="27" customHeight="1">
      <c r="A36" s="506"/>
      <c r="B36" s="131" t="s">
        <v>4153</v>
      </c>
      <c r="C36" s="499" t="s">
        <v>4154</v>
      </c>
      <c r="D36" s="500"/>
      <c r="E36" s="501"/>
      <c r="F36" s="137" t="s">
        <v>4146</v>
      </c>
      <c r="G36" s="138" t="s">
        <v>4147</v>
      </c>
      <c r="H36" s="136" t="s">
        <v>4138</v>
      </c>
      <c r="I36" s="158">
        <v>1</v>
      </c>
      <c r="J36" s="140">
        <f>936*I36</f>
        <v>936</v>
      </c>
      <c r="K36" s="158">
        <f t="shared" si="6"/>
        <v>78</v>
      </c>
      <c r="L36" s="158">
        <v>1</v>
      </c>
      <c r="M36" s="140">
        <f t="shared" si="2"/>
        <v>936</v>
      </c>
      <c r="N36" s="134"/>
    </row>
    <row r="37" spans="1:14" ht="27" customHeight="1">
      <c r="A37" s="506"/>
      <c r="B37" s="131" t="s">
        <v>4155</v>
      </c>
      <c r="C37" s="499" t="s">
        <v>4156</v>
      </c>
      <c r="D37" s="500"/>
      <c r="E37" s="501"/>
      <c r="F37" s="137" t="s">
        <v>4146</v>
      </c>
      <c r="G37" s="138" t="s">
        <v>4147</v>
      </c>
      <c r="H37" s="136" t="s">
        <v>4138</v>
      </c>
      <c r="I37" s="158">
        <v>1</v>
      </c>
      <c r="J37" s="140">
        <f>1032*I37</f>
        <v>1032</v>
      </c>
      <c r="K37" s="158">
        <f t="shared" si="6"/>
        <v>86</v>
      </c>
      <c r="L37" s="158">
        <v>1</v>
      </c>
      <c r="M37" s="140">
        <f t="shared" si="2"/>
        <v>1032</v>
      </c>
      <c r="N37" s="134"/>
    </row>
    <row r="38" spans="1:14" ht="27" customHeight="1">
      <c r="A38" s="506"/>
      <c r="B38" s="131" t="s">
        <v>4157</v>
      </c>
      <c r="C38" s="499" t="s">
        <v>4158</v>
      </c>
      <c r="D38" s="500"/>
      <c r="E38" s="501"/>
      <c r="F38" s="137" t="s">
        <v>4146</v>
      </c>
      <c r="G38" s="138" t="s">
        <v>4147</v>
      </c>
      <c r="H38" s="136" t="s">
        <v>4138</v>
      </c>
      <c r="I38" s="158">
        <v>1</v>
      </c>
      <c r="J38" s="140">
        <f>1032*I38</f>
        <v>1032</v>
      </c>
      <c r="K38" s="158">
        <f t="shared" si="6"/>
        <v>86</v>
      </c>
      <c r="L38" s="158">
        <v>1</v>
      </c>
      <c r="M38" s="140">
        <f t="shared" si="2"/>
        <v>1032</v>
      </c>
      <c r="N38" s="134"/>
    </row>
    <row r="39" spans="1:14" ht="27" customHeight="1">
      <c r="A39" s="506"/>
      <c r="B39" s="131" t="s">
        <v>4159</v>
      </c>
      <c r="C39" s="499" t="s">
        <v>4160</v>
      </c>
      <c r="D39" s="500"/>
      <c r="E39" s="501"/>
      <c r="F39" s="137" t="s">
        <v>4161</v>
      </c>
      <c r="G39" s="138" t="s">
        <v>4147</v>
      </c>
      <c r="H39" s="136" t="s">
        <v>4138</v>
      </c>
      <c r="I39" s="158">
        <v>1</v>
      </c>
      <c r="J39" s="140">
        <f>1344*I39</f>
        <v>1344</v>
      </c>
      <c r="K39" s="158">
        <f t="shared" si="6"/>
        <v>112</v>
      </c>
      <c r="L39" s="158">
        <v>1</v>
      </c>
      <c r="M39" s="140">
        <f t="shared" si="2"/>
        <v>1344</v>
      </c>
      <c r="N39" s="134"/>
    </row>
    <row r="40" spans="1:14" ht="27" customHeight="1">
      <c r="A40" s="506"/>
      <c r="B40" s="131" t="s">
        <v>4162</v>
      </c>
      <c r="C40" s="499" t="s">
        <v>4163</v>
      </c>
      <c r="D40" s="500"/>
      <c r="E40" s="501"/>
      <c r="F40" s="137" t="s">
        <v>4161</v>
      </c>
      <c r="G40" s="138" t="s">
        <v>4147</v>
      </c>
      <c r="H40" s="136" t="s">
        <v>4138</v>
      </c>
      <c r="I40" s="158">
        <v>1</v>
      </c>
      <c r="J40" s="140">
        <f>1344*I40</f>
        <v>1344</v>
      </c>
      <c r="K40" s="158">
        <f t="shared" si="6"/>
        <v>112</v>
      </c>
      <c r="L40" s="158">
        <v>1</v>
      </c>
      <c r="M40" s="140">
        <f t="shared" si="2"/>
        <v>1344</v>
      </c>
      <c r="N40" s="134"/>
    </row>
    <row r="41" spans="1:14" ht="27" customHeight="1">
      <c r="A41" s="502" t="s">
        <v>4164</v>
      </c>
      <c r="B41" s="131" t="s">
        <v>4165</v>
      </c>
      <c r="C41" s="503" t="s">
        <v>4166</v>
      </c>
      <c r="D41" s="504"/>
      <c r="E41" s="505"/>
      <c r="F41" s="137" t="s">
        <v>4146</v>
      </c>
      <c r="G41" s="138" t="s">
        <v>4167</v>
      </c>
      <c r="H41" s="136" t="s">
        <v>4138</v>
      </c>
      <c r="I41" s="158">
        <v>1</v>
      </c>
      <c r="J41" s="140">
        <f>912*I41</f>
        <v>912</v>
      </c>
      <c r="K41" s="158">
        <f>J41/24</f>
        <v>38</v>
      </c>
      <c r="L41" s="158">
        <v>1</v>
      </c>
      <c r="M41" s="140">
        <f t="shared" si="2"/>
        <v>912</v>
      </c>
      <c r="N41" s="134"/>
    </row>
    <row r="42" spans="1:14" ht="27" customHeight="1">
      <c r="A42" s="502"/>
      <c r="B42" s="131" t="s">
        <v>4168</v>
      </c>
      <c r="C42" s="499" t="s">
        <v>4169</v>
      </c>
      <c r="D42" s="500"/>
      <c r="E42" s="501"/>
      <c r="F42" s="137" t="s">
        <v>4146</v>
      </c>
      <c r="G42" s="138" t="s">
        <v>4167</v>
      </c>
      <c r="H42" s="136" t="s">
        <v>4138</v>
      </c>
      <c r="I42" s="158">
        <v>1</v>
      </c>
      <c r="J42" s="140">
        <f>912*I42</f>
        <v>912</v>
      </c>
      <c r="K42" s="158">
        <f t="shared" ref="K42:K48" si="7">J42/24</f>
        <v>38</v>
      </c>
      <c r="L42" s="158">
        <v>1</v>
      </c>
      <c r="M42" s="140">
        <f t="shared" si="2"/>
        <v>912</v>
      </c>
      <c r="N42" s="134"/>
    </row>
    <row r="43" spans="1:14" ht="27" customHeight="1">
      <c r="A43" s="502"/>
      <c r="B43" s="131" t="s">
        <v>4170</v>
      </c>
      <c r="C43" s="499" t="s">
        <v>4171</v>
      </c>
      <c r="D43" s="500"/>
      <c r="E43" s="501"/>
      <c r="F43" s="137" t="s">
        <v>4146</v>
      </c>
      <c r="G43" s="138" t="s">
        <v>4167</v>
      </c>
      <c r="H43" s="136" t="s">
        <v>4138</v>
      </c>
      <c r="I43" s="158">
        <v>1</v>
      </c>
      <c r="J43" s="140">
        <f>1104*I43</f>
        <v>1104</v>
      </c>
      <c r="K43" s="158">
        <f t="shared" si="7"/>
        <v>46</v>
      </c>
      <c r="L43" s="158">
        <v>1</v>
      </c>
      <c r="M43" s="140">
        <f t="shared" si="2"/>
        <v>1104</v>
      </c>
      <c r="N43" s="134"/>
    </row>
    <row r="44" spans="1:14" ht="27" customHeight="1">
      <c r="A44" s="502"/>
      <c r="B44" s="131" t="s">
        <v>4172</v>
      </c>
      <c r="C44" s="499" t="s">
        <v>4173</v>
      </c>
      <c r="D44" s="500"/>
      <c r="E44" s="501"/>
      <c r="F44" s="137" t="s">
        <v>4146</v>
      </c>
      <c r="G44" s="138" t="s">
        <v>4167</v>
      </c>
      <c r="H44" s="136" t="s">
        <v>4138</v>
      </c>
      <c r="I44" s="158">
        <v>1</v>
      </c>
      <c r="J44" s="140">
        <f>1104*I44</f>
        <v>1104</v>
      </c>
      <c r="K44" s="158">
        <f t="shared" si="7"/>
        <v>46</v>
      </c>
      <c r="L44" s="158">
        <v>1</v>
      </c>
      <c r="M44" s="140">
        <f t="shared" si="2"/>
        <v>1104</v>
      </c>
      <c r="N44" s="134"/>
    </row>
    <row r="45" spans="1:14" ht="27" customHeight="1">
      <c r="A45" s="502"/>
      <c r="B45" s="131" t="s">
        <v>4174</v>
      </c>
      <c r="C45" s="499" t="s">
        <v>4175</v>
      </c>
      <c r="D45" s="500"/>
      <c r="E45" s="501"/>
      <c r="F45" s="137" t="s">
        <v>4146</v>
      </c>
      <c r="G45" s="138" t="s">
        <v>4167</v>
      </c>
      <c r="H45" s="136" t="s">
        <v>4138</v>
      </c>
      <c r="I45" s="158">
        <v>1</v>
      </c>
      <c r="J45" s="140">
        <f>1200*I45</f>
        <v>1200</v>
      </c>
      <c r="K45" s="158">
        <f t="shared" si="7"/>
        <v>50</v>
      </c>
      <c r="L45" s="158">
        <v>1</v>
      </c>
      <c r="M45" s="140">
        <f t="shared" si="2"/>
        <v>1200</v>
      </c>
      <c r="N45" s="134"/>
    </row>
    <row r="46" spans="1:14" ht="27" customHeight="1">
      <c r="A46" s="502"/>
      <c r="B46" s="131" t="s">
        <v>4176</v>
      </c>
      <c r="C46" s="499" t="s">
        <v>4177</v>
      </c>
      <c r="D46" s="500"/>
      <c r="E46" s="501"/>
      <c r="F46" s="137" t="s">
        <v>4146</v>
      </c>
      <c r="G46" s="138" t="s">
        <v>4167</v>
      </c>
      <c r="H46" s="136" t="s">
        <v>4138</v>
      </c>
      <c r="I46" s="158">
        <v>1</v>
      </c>
      <c r="J46" s="140">
        <f>1200*I46</f>
        <v>1200</v>
      </c>
      <c r="K46" s="158">
        <f t="shared" si="7"/>
        <v>50</v>
      </c>
      <c r="L46" s="158">
        <v>1</v>
      </c>
      <c r="M46" s="140">
        <f t="shared" si="2"/>
        <v>1200</v>
      </c>
      <c r="N46" s="134"/>
    </row>
    <row r="47" spans="1:14" ht="27" customHeight="1">
      <c r="A47" s="502"/>
      <c r="B47" s="131" t="s">
        <v>4178</v>
      </c>
      <c r="C47" s="499" t="s">
        <v>4179</v>
      </c>
      <c r="D47" s="500"/>
      <c r="E47" s="501"/>
      <c r="F47" s="137" t="s">
        <v>4161</v>
      </c>
      <c r="G47" s="138" t="s">
        <v>4167</v>
      </c>
      <c r="H47" s="136" t="s">
        <v>4138</v>
      </c>
      <c r="I47" s="158">
        <v>1</v>
      </c>
      <c r="J47" s="140">
        <f>1824*I47</f>
        <v>1824</v>
      </c>
      <c r="K47" s="158">
        <f t="shared" si="7"/>
        <v>76</v>
      </c>
      <c r="L47" s="158">
        <v>1</v>
      </c>
      <c r="M47" s="140">
        <f t="shared" si="2"/>
        <v>1824</v>
      </c>
      <c r="N47" s="134"/>
    </row>
    <row r="48" spans="1:14" ht="27" customHeight="1">
      <c r="A48" s="502"/>
      <c r="B48" s="131" t="s">
        <v>4180</v>
      </c>
      <c r="C48" s="499" t="s">
        <v>4181</v>
      </c>
      <c r="D48" s="500"/>
      <c r="E48" s="501"/>
      <c r="F48" s="137" t="s">
        <v>4161</v>
      </c>
      <c r="G48" s="138" t="s">
        <v>4167</v>
      </c>
      <c r="H48" s="136" t="s">
        <v>4138</v>
      </c>
      <c r="I48" s="158">
        <v>1</v>
      </c>
      <c r="J48" s="140">
        <f>1824*I48</f>
        <v>1824</v>
      </c>
      <c r="K48" s="158">
        <f t="shared" si="7"/>
        <v>76</v>
      </c>
      <c r="L48" s="158">
        <v>1</v>
      </c>
      <c r="M48" s="140">
        <f t="shared" si="2"/>
        <v>1824</v>
      </c>
      <c r="N48" s="134"/>
    </row>
    <row r="49" spans="1:14" ht="27" customHeight="1">
      <c r="A49" s="506" t="s">
        <v>4182</v>
      </c>
      <c r="B49" s="131" t="s">
        <v>4183</v>
      </c>
      <c r="C49" s="503" t="s">
        <v>4184</v>
      </c>
      <c r="D49" s="504"/>
      <c r="E49" s="505"/>
      <c r="F49" s="137" t="s">
        <v>4146</v>
      </c>
      <c r="G49" s="138" t="s">
        <v>4147</v>
      </c>
      <c r="H49" s="136" t="s">
        <v>4138</v>
      </c>
      <c r="I49" s="158">
        <v>1</v>
      </c>
      <c r="J49" s="140">
        <f>672*I49</f>
        <v>672</v>
      </c>
      <c r="K49" s="158">
        <f>J49/12</f>
        <v>56</v>
      </c>
      <c r="L49" s="158">
        <v>1</v>
      </c>
      <c r="M49" s="140">
        <f t="shared" si="2"/>
        <v>672</v>
      </c>
      <c r="N49" s="134"/>
    </row>
    <row r="50" spans="1:14" ht="27" customHeight="1">
      <c r="A50" s="506"/>
      <c r="B50" s="131" t="s">
        <v>4185</v>
      </c>
      <c r="C50" s="499" t="s">
        <v>4186</v>
      </c>
      <c r="D50" s="500"/>
      <c r="E50" s="501"/>
      <c r="F50" s="137" t="s">
        <v>4146</v>
      </c>
      <c r="G50" s="138" t="s">
        <v>4147</v>
      </c>
      <c r="H50" s="136" t="s">
        <v>4138</v>
      </c>
      <c r="I50" s="158">
        <v>1</v>
      </c>
      <c r="J50" s="140">
        <f>672*I50</f>
        <v>672</v>
      </c>
      <c r="K50" s="158">
        <f t="shared" ref="K50:K58" si="8">J50/12</f>
        <v>56</v>
      </c>
      <c r="L50" s="158">
        <v>1</v>
      </c>
      <c r="M50" s="140">
        <f t="shared" si="2"/>
        <v>672</v>
      </c>
      <c r="N50" s="134"/>
    </row>
    <row r="51" spans="1:14" ht="27" customHeight="1">
      <c r="A51" s="506"/>
      <c r="B51" s="131" t="s">
        <v>4187</v>
      </c>
      <c r="C51" s="499" t="s">
        <v>4188</v>
      </c>
      <c r="D51" s="500"/>
      <c r="E51" s="501"/>
      <c r="F51" s="137" t="s">
        <v>4146</v>
      </c>
      <c r="G51" s="138" t="s">
        <v>4147</v>
      </c>
      <c r="H51" s="136" t="s">
        <v>4138</v>
      </c>
      <c r="I51" s="158">
        <v>1</v>
      </c>
      <c r="J51" s="140">
        <f>888*I51</f>
        <v>888</v>
      </c>
      <c r="K51" s="158">
        <f t="shared" si="8"/>
        <v>74</v>
      </c>
      <c r="L51" s="158">
        <v>1</v>
      </c>
      <c r="M51" s="140">
        <f t="shared" si="2"/>
        <v>888</v>
      </c>
      <c r="N51" s="134"/>
    </row>
    <row r="52" spans="1:14" ht="27" customHeight="1">
      <c r="A52" s="506"/>
      <c r="B52" s="131" t="s">
        <v>4189</v>
      </c>
      <c r="C52" s="499" t="s">
        <v>4190</v>
      </c>
      <c r="D52" s="500"/>
      <c r="E52" s="501"/>
      <c r="F52" s="137" t="s">
        <v>4146</v>
      </c>
      <c r="G52" s="138" t="s">
        <v>4147</v>
      </c>
      <c r="H52" s="136" t="s">
        <v>4138</v>
      </c>
      <c r="I52" s="158">
        <v>1</v>
      </c>
      <c r="J52" s="140">
        <f>888*I52</f>
        <v>888</v>
      </c>
      <c r="K52" s="158">
        <f t="shared" si="8"/>
        <v>74</v>
      </c>
      <c r="L52" s="158">
        <v>1</v>
      </c>
      <c r="M52" s="140">
        <f t="shared" si="2"/>
        <v>888</v>
      </c>
      <c r="N52" s="134"/>
    </row>
    <row r="53" spans="1:14" ht="27" customHeight="1">
      <c r="A53" s="506"/>
      <c r="B53" s="131" t="s">
        <v>4191</v>
      </c>
      <c r="C53" s="499" t="s">
        <v>4192</v>
      </c>
      <c r="D53" s="500"/>
      <c r="E53" s="501"/>
      <c r="F53" s="137" t="s">
        <v>4146</v>
      </c>
      <c r="G53" s="138" t="s">
        <v>4147</v>
      </c>
      <c r="H53" s="136" t="s">
        <v>4138</v>
      </c>
      <c r="I53" s="158">
        <v>1</v>
      </c>
      <c r="J53" s="140">
        <f>1032*I53</f>
        <v>1032</v>
      </c>
      <c r="K53" s="158">
        <f t="shared" si="8"/>
        <v>86</v>
      </c>
      <c r="L53" s="158">
        <v>1</v>
      </c>
      <c r="M53" s="140">
        <f t="shared" si="2"/>
        <v>1032</v>
      </c>
      <c r="N53" s="134"/>
    </row>
    <row r="54" spans="1:14" ht="27" customHeight="1">
      <c r="A54" s="506"/>
      <c r="B54" s="131" t="s">
        <v>4193</v>
      </c>
      <c r="C54" s="499" t="s">
        <v>4194</v>
      </c>
      <c r="D54" s="500"/>
      <c r="E54" s="501"/>
      <c r="F54" s="137" t="s">
        <v>4146</v>
      </c>
      <c r="G54" s="138" t="s">
        <v>4147</v>
      </c>
      <c r="H54" s="136" t="s">
        <v>4138</v>
      </c>
      <c r="I54" s="158">
        <v>1</v>
      </c>
      <c r="J54" s="140">
        <f>1032*I54</f>
        <v>1032</v>
      </c>
      <c r="K54" s="158">
        <f t="shared" si="8"/>
        <v>86</v>
      </c>
      <c r="L54" s="158">
        <v>1</v>
      </c>
      <c r="M54" s="140">
        <f t="shared" si="2"/>
        <v>1032</v>
      </c>
      <c r="N54" s="134"/>
    </row>
    <row r="55" spans="1:14" ht="27" customHeight="1">
      <c r="A55" s="506"/>
      <c r="B55" s="131" t="s">
        <v>4195</v>
      </c>
      <c r="C55" s="499" t="s">
        <v>4196</v>
      </c>
      <c r="D55" s="500"/>
      <c r="E55" s="501"/>
      <c r="F55" s="137" t="s">
        <v>4146</v>
      </c>
      <c r="G55" s="138" t="s">
        <v>4147</v>
      </c>
      <c r="H55" s="136" t="s">
        <v>4138</v>
      </c>
      <c r="I55" s="158">
        <v>1</v>
      </c>
      <c r="J55" s="140">
        <f>1080*I55</f>
        <v>1080</v>
      </c>
      <c r="K55" s="158">
        <f t="shared" si="8"/>
        <v>90</v>
      </c>
      <c r="L55" s="158">
        <v>1</v>
      </c>
      <c r="M55" s="140">
        <f t="shared" si="2"/>
        <v>1080</v>
      </c>
      <c r="N55" s="134"/>
    </row>
    <row r="56" spans="1:14" ht="27" customHeight="1">
      <c r="A56" s="506"/>
      <c r="B56" s="131" t="s">
        <v>4197</v>
      </c>
      <c r="C56" s="499" t="s">
        <v>4198</v>
      </c>
      <c r="D56" s="500"/>
      <c r="E56" s="501"/>
      <c r="F56" s="137" t="s">
        <v>4146</v>
      </c>
      <c r="G56" s="138" t="s">
        <v>4147</v>
      </c>
      <c r="H56" s="136" t="s">
        <v>4138</v>
      </c>
      <c r="I56" s="158">
        <v>1</v>
      </c>
      <c r="J56" s="140">
        <f>1080*I56</f>
        <v>1080</v>
      </c>
      <c r="K56" s="158">
        <f t="shared" si="8"/>
        <v>90</v>
      </c>
      <c r="L56" s="158">
        <v>1</v>
      </c>
      <c r="M56" s="140">
        <f t="shared" si="2"/>
        <v>1080</v>
      </c>
      <c r="N56" s="134"/>
    </row>
    <row r="57" spans="1:14" ht="27" customHeight="1">
      <c r="A57" s="506"/>
      <c r="B57" s="131" t="s">
        <v>4199</v>
      </c>
      <c r="C57" s="499" t="s">
        <v>4200</v>
      </c>
      <c r="D57" s="500"/>
      <c r="E57" s="501"/>
      <c r="F57" s="137" t="s">
        <v>4161</v>
      </c>
      <c r="G57" s="138" t="s">
        <v>4147</v>
      </c>
      <c r="H57" s="136" t="s">
        <v>4138</v>
      </c>
      <c r="I57" s="158">
        <v>1</v>
      </c>
      <c r="J57" s="140">
        <f>1440*I57</f>
        <v>1440</v>
      </c>
      <c r="K57" s="158">
        <f t="shared" si="8"/>
        <v>120</v>
      </c>
      <c r="L57" s="158">
        <v>1</v>
      </c>
      <c r="M57" s="140">
        <f t="shared" si="2"/>
        <v>1440</v>
      </c>
      <c r="N57" s="134"/>
    </row>
    <row r="58" spans="1:14" ht="27" customHeight="1">
      <c r="A58" s="506"/>
      <c r="B58" s="131" t="s">
        <v>4201</v>
      </c>
      <c r="C58" s="499" t="s">
        <v>4202</v>
      </c>
      <c r="D58" s="500"/>
      <c r="E58" s="501"/>
      <c r="F58" s="137" t="s">
        <v>4161</v>
      </c>
      <c r="G58" s="138" t="s">
        <v>4147</v>
      </c>
      <c r="H58" s="136" t="s">
        <v>4138</v>
      </c>
      <c r="I58" s="158">
        <v>1</v>
      </c>
      <c r="J58" s="140">
        <f>1440*I58</f>
        <v>1440</v>
      </c>
      <c r="K58" s="158">
        <f t="shared" si="8"/>
        <v>120</v>
      </c>
      <c r="L58" s="158">
        <v>1</v>
      </c>
      <c r="M58" s="140">
        <f t="shared" si="2"/>
        <v>1440</v>
      </c>
      <c r="N58" s="134"/>
    </row>
    <row r="59" spans="1:14" ht="27" customHeight="1">
      <c r="A59" s="502" t="s">
        <v>4203</v>
      </c>
      <c r="B59" s="131" t="s">
        <v>4204</v>
      </c>
      <c r="C59" s="503" t="s">
        <v>4205</v>
      </c>
      <c r="D59" s="504"/>
      <c r="E59" s="505"/>
      <c r="F59" s="137" t="s">
        <v>4146</v>
      </c>
      <c r="G59" s="138" t="s">
        <v>4167</v>
      </c>
      <c r="H59" s="136" t="s">
        <v>4138</v>
      </c>
      <c r="I59" s="158">
        <v>1</v>
      </c>
      <c r="J59" s="140">
        <f>480*I59</f>
        <v>480</v>
      </c>
      <c r="K59" s="158">
        <f>J59/24</f>
        <v>20</v>
      </c>
      <c r="L59" s="158">
        <v>1</v>
      </c>
      <c r="M59" s="140">
        <f t="shared" si="2"/>
        <v>480</v>
      </c>
      <c r="N59" s="134"/>
    </row>
    <row r="60" spans="1:14" ht="27" customHeight="1">
      <c r="A60" s="502"/>
      <c r="B60" s="131" t="s">
        <v>4206</v>
      </c>
      <c r="C60" s="499" t="s">
        <v>4207</v>
      </c>
      <c r="D60" s="500"/>
      <c r="E60" s="501"/>
      <c r="F60" s="137" t="s">
        <v>4146</v>
      </c>
      <c r="G60" s="138" t="s">
        <v>4167</v>
      </c>
      <c r="H60" s="136" t="s">
        <v>4138</v>
      </c>
      <c r="I60" s="158">
        <v>1</v>
      </c>
      <c r="J60" s="140">
        <f>480*I60</f>
        <v>480</v>
      </c>
      <c r="K60" s="158">
        <f t="shared" ref="K60:K66" si="9">J60/24</f>
        <v>20</v>
      </c>
      <c r="L60" s="158">
        <v>1</v>
      </c>
      <c r="M60" s="140">
        <f t="shared" si="2"/>
        <v>480</v>
      </c>
      <c r="N60" s="134"/>
    </row>
    <row r="61" spans="1:14" ht="27" customHeight="1">
      <c r="A61" s="502"/>
      <c r="B61" s="131" t="s">
        <v>4208</v>
      </c>
      <c r="C61" s="499" t="s">
        <v>4209</v>
      </c>
      <c r="D61" s="500"/>
      <c r="E61" s="501"/>
      <c r="F61" s="137" t="s">
        <v>4146</v>
      </c>
      <c r="G61" s="138" t="s">
        <v>4167</v>
      </c>
      <c r="H61" s="136" t="s">
        <v>4138</v>
      </c>
      <c r="I61" s="158">
        <v>1</v>
      </c>
      <c r="J61" s="140">
        <f>576*I61</f>
        <v>576</v>
      </c>
      <c r="K61" s="158">
        <f t="shared" si="9"/>
        <v>24</v>
      </c>
      <c r="L61" s="158">
        <v>1</v>
      </c>
      <c r="M61" s="140">
        <f t="shared" si="2"/>
        <v>576</v>
      </c>
      <c r="N61" s="134"/>
    </row>
    <row r="62" spans="1:14" ht="27" customHeight="1">
      <c r="A62" s="502"/>
      <c r="B62" s="131" t="s">
        <v>4210</v>
      </c>
      <c r="C62" s="499" t="s">
        <v>4211</v>
      </c>
      <c r="D62" s="500"/>
      <c r="E62" s="501"/>
      <c r="F62" s="137" t="s">
        <v>4146</v>
      </c>
      <c r="G62" s="138" t="s">
        <v>4167</v>
      </c>
      <c r="H62" s="136" t="s">
        <v>4138</v>
      </c>
      <c r="I62" s="158">
        <v>1</v>
      </c>
      <c r="J62" s="140">
        <f>576*I62</f>
        <v>576</v>
      </c>
      <c r="K62" s="158">
        <f t="shared" si="9"/>
        <v>24</v>
      </c>
      <c r="L62" s="158">
        <v>1</v>
      </c>
      <c r="M62" s="140">
        <f t="shared" si="2"/>
        <v>576</v>
      </c>
      <c r="N62" s="134"/>
    </row>
    <row r="63" spans="1:14" ht="27" customHeight="1">
      <c r="A63" s="502"/>
      <c r="B63" s="131" t="s">
        <v>4212</v>
      </c>
      <c r="C63" s="499" t="s">
        <v>4213</v>
      </c>
      <c r="D63" s="500"/>
      <c r="E63" s="501"/>
      <c r="F63" s="137" t="s">
        <v>4146</v>
      </c>
      <c r="G63" s="138" t="s">
        <v>4167</v>
      </c>
      <c r="H63" s="136" t="s">
        <v>4138</v>
      </c>
      <c r="I63" s="158">
        <v>1</v>
      </c>
      <c r="J63" s="140">
        <f>648*I63</f>
        <v>648</v>
      </c>
      <c r="K63" s="158">
        <f t="shared" si="9"/>
        <v>27</v>
      </c>
      <c r="L63" s="158">
        <v>1</v>
      </c>
      <c r="M63" s="140">
        <f t="shared" si="2"/>
        <v>648</v>
      </c>
      <c r="N63" s="134"/>
    </row>
    <row r="64" spans="1:14" ht="27" customHeight="1">
      <c r="A64" s="502"/>
      <c r="B64" s="131" t="s">
        <v>4214</v>
      </c>
      <c r="C64" s="499" t="s">
        <v>4215</v>
      </c>
      <c r="D64" s="500"/>
      <c r="E64" s="501"/>
      <c r="F64" s="137" t="s">
        <v>4146</v>
      </c>
      <c r="G64" s="138" t="s">
        <v>4167</v>
      </c>
      <c r="H64" s="136" t="s">
        <v>4138</v>
      </c>
      <c r="I64" s="158">
        <v>1</v>
      </c>
      <c r="J64" s="140">
        <f>648*I64</f>
        <v>648</v>
      </c>
      <c r="K64" s="158">
        <f t="shared" si="9"/>
        <v>27</v>
      </c>
      <c r="L64" s="158">
        <v>1</v>
      </c>
      <c r="M64" s="140">
        <f t="shared" si="2"/>
        <v>648</v>
      </c>
      <c r="N64" s="134"/>
    </row>
    <row r="65" spans="1:14" ht="27" customHeight="1">
      <c r="A65" s="502"/>
      <c r="B65" s="131" t="s">
        <v>4216</v>
      </c>
      <c r="C65" s="499" t="s">
        <v>4217</v>
      </c>
      <c r="D65" s="500"/>
      <c r="E65" s="501"/>
      <c r="F65" s="137" t="s">
        <v>4161</v>
      </c>
      <c r="G65" s="138" t="s">
        <v>4167</v>
      </c>
      <c r="H65" s="136" t="s">
        <v>4138</v>
      </c>
      <c r="I65" s="158">
        <v>1</v>
      </c>
      <c r="J65" s="140">
        <f>1008*I65</f>
        <v>1008</v>
      </c>
      <c r="K65" s="158">
        <f t="shared" si="9"/>
        <v>42</v>
      </c>
      <c r="L65" s="158">
        <v>1</v>
      </c>
      <c r="M65" s="140">
        <f t="shared" si="2"/>
        <v>1008</v>
      </c>
      <c r="N65" s="134"/>
    </row>
    <row r="66" spans="1:14" ht="27" customHeight="1">
      <c r="A66" s="502"/>
      <c r="B66" s="131" t="s">
        <v>4218</v>
      </c>
      <c r="C66" s="499" t="s">
        <v>4219</v>
      </c>
      <c r="D66" s="500"/>
      <c r="E66" s="501"/>
      <c r="F66" s="137" t="s">
        <v>4161</v>
      </c>
      <c r="G66" s="138" t="s">
        <v>4167</v>
      </c>
      <c r="H66" s="136" t="s">
        <v>4138</v>
      </c>
      <c r="I66" s="158">
        <v>1</v>
      </c>
      <c r="J66" s="140">
        <f>1008*I66</f>
        <v>1008</v>
      </c>
      <c r="K66" s="158">
        <f t="shared" si="9"/>
        <v>42</v>
      </c>
      <c r="L66" s="158">
        <v>1</v>
      </c>
      <c r="M66" s="140">
        <f t="shared" si="2"/>
        <v>1008</v>
      </c>
      <c r="N66" s="134"/>
    </row>
    <row r="67" spans="1:14" ht="27" customHeight="1">
      <c r="A67" s="495" t="s">
        <v>4220</v>
      </c>
      <c r="B67" s="131" t="s">
        <v>4221</v>
      </c>
      <c r="C67" s="496" t="s">
        <v>4222</v>
      </c>
      <c r="D67" s="497"/>
      <c r="E67" s="498"/>
      <c r="F67" s="139" t="s">
        <v>4223</v>
      </c>
      <c r="G67" s="139" t="s">
        <v>4224</v>
      </c>
      <c r="H67" s="136" t="s">
        <v>4138</v>
      </c>
      <c r="I67" s="158">
        <v>1</v>
      </c>
      <c r="J67" s="140">
        <f>960*I67</f>
        <v>960</v>
      </c>
      <c r="K67" s="158">
        <f>J67/48</f>
        <v>20</v>
      </c>
      <c r="L67" s="158">
        <v>1</v>
      </c>
      <c r="M67" s="140">
        <f t="shared" si="2"/>
        <v>960</v>
      </c>
      <c r="N67" s="134"/>
    </row>
    <row r="68" spans="1:14" ht="27" customHeight="1">
      <c r="A68" s="495"/>
      <c r="B68" s="131" t="s">
        <v>4225</v>
      </c>
      <c r="C68" s="496" t="s">
        <v>4226</v>
      </c>
      <c r="D68" s="497"/>
      <c r="E68" s="498"/>
      <c r="F68" s="139" t="s">
        <v>4223</v>
      </c>
      <c r="G68" s="139" t="s">
        <v>4224</v>
      </c>
      <c r="H68" s="136" t="s">
        <v>4138</v>
      </c>
      <c r="I68" s="158">
        <v>1</v>
      </c>
      <c r="J68" s="140">
        <f>960*I68</f>
        <v>960</v>
      </c>
      <c r="K68" s="158">
        <f t="shared" ref="K68:K70" si="10">J68/48</f>
        <v>20</v>
      </c>
      <c r="L68" s="158">
        <v>1</v>
      </c>
      <c r="M68" s="140">
        <f t="shared" ref="M68:M78" si="11">J68*L68</f>
        <v>960</v>
      </c>
      <c r="N68" s="134"/>
    </row>
    <row r="69" spans="1:14" ht="27" customHeight="1">
      <c r="A69" s="495"/>
      <c r="B69" s="131" t="s">
        <v>4227</v>
      </c>
      <c r="C69" s="496" t="s">
        <v>4228</v>
      </c>
      <c r="D69" s="497"/>
      <c r="E69" s="498"/>
      <c r="F69" s="139" t="s">
        <v>4223</v>
      </c>
      <c r="G69" s="139" t="s">
        <v>4224</v>
      </c>
      <c r="H69" s="136" t="s">
        <v>4138</v>
      </c>
      <c r="I69" s="158">
        <v>1</v>
      </c>
      <c r="J69" s="140">
        <f>960*I69</f>
        <v>960</v>
      </c>
      <c r="K69" s="158">
        <f t="shared" si="10"/>
        <v>20</v>
      </c>
      <c r="L69" s="158">
        <v>1</v>
      </c>
      <c r="M69" s="140">
        <f t="shared" si="11"/>
        <v>960</v>
      </c>
      <c r="N69" s="134"/>
    </row>
    <row r="70" spans="1:14" ht="27" customHeight="1">
      <c r="A70" s="495"/>
      <c r="B70" s="131" t="s">
        <v>4229</v>
      </c>
      <c r="C70" s="496" t="s">
        <v>4230</v>
      </c>
      <c r="D70" s="497"/>
      <c r="E70" s="498"/>
      <c r="F70" s="139" t="s">
        <v>4223</v>
      </c>
      <c r="G70" s="139" t="s">
        <v>4224</v>
      </c>
      <c r="H70" s="136" t="s">
        <v>4138</v>
      </c>
      <c r="I70" s="158">
        <v>1</v>
      </c>
      <c r="J70" s="140">
        <f>960*I70</f>
        <v>960</v>
      </c>
      <c r="K70" s="158">
        <f t="shared" si="10"/>
        <v>20</v>
      </c>
      <c r="L70" s="158">
        <v>1</v>
      </c>
      <c r="M70" s="140">
        <f t="shared" si="11"/>
        <v>960</v>
      </c>
      <c r="N70" s="134"/>
    </row>
    <row r="71" spans="1:14" ht="27" customHeight="1" thickBot="1">
      <c r="A71" s="502" t="s">
        <v>4531</v>
      </c>
      <c r="B71" s="131" t="s">
        <v>4533</v>
      </c>
      <c r="C71" s="503" t="s">
        <v>4520</v>
      </c>
      <c r="D71" s="504"/>
      <c r="E71" s="505"/>
      <c r="F71" s="137" t="s">
        <v>4529</v>
      </c>
      <c r="G71" s="138" t="s">
        <v>4530</v>
      </c>
      <c r="H71" s="136" t="s">
        <v>4138</v>
      </c>
      <c r="I71" s="158">
        <v>1</v>
      </c>
      <c r="J71" s="140">
        <f t="shared" ref="J71:J79" si="12">360*I71</f>
        <v>360</v>
      </c>
      <c r="K71" s="158">
        <f t="shared" ref="K71:K79" si="13">J71/1</f>
        <v>360</v>
      </c>
      <c r="L71" s="158">
        <v>1</v>
      </c>
      <c r="M71" s="140">
        <f t="shared" si="11"/>
        <v>360</v>
      </c>
      <c r="N71" s="164" t="s">
        <v>4532</v>
      </c>
    </row>
    <row r="72" spans="1:14" ht="27" customHeight="1" thickBot="1">
      <c r="A72" s="502"/>
      <c r="B72" s="131" t="s">
        <v>4534</v>
      </c>
      <c r="C72" s="499" t="s">
        <v>4521</v>
      </c>
      <c r="D72" s="500"/>
      <c r="E72" s="501"/>
      <c r="F72" s="137" t="s">
        <v>4529</v>
      </c>
      <c r="G72" s="138" t="s">
        <v>4530</v>
      </c>
      <c r="H72" s="136" t="s">
        <v>4138</v>
      </c>
      <c r="I72" s="158">
        <v>1</v>
      </c>
      <c r="J72" s="140">
        <f t="shared" si="12"/>
        <v>360</v>
      </c>
      <c r="K72" s="158">
        <f t="shared" si="13"/>
        <v>360</v>
      </c>
      <c r="L72" s="158">
        <v>1</v>
      </c>
      <c r="M72" s="140">
        <f t="shared" si="11"/>
        <v>360</v>
      </c>
      <c r="N72" s="164" t="s">
        <v>4532</v>
      </c>
    </row>
    <row r="73" spans="1:14" ht="27" customHeight="1" thickBot="1">
      <c r="A73" s="502"/>
      <c r="B73" s="131" t="s">
        <v>4535</v>
      </c>
      <c r="C73" s="499" t="s">
        <v>4522</v>
      </c>
      <c r="D73" s="500"/>
      <c r="E73" s="501"/>
      <c r="F73" s="137" t="s">
        <v>4529</v>
      </c>
      <c r="G73" s="138" t="s">
        <v>4530</v>
      </c>
      <c r="H73" s="136" t="s">
        <v>4138</v>
      </c>
      <c r="I73" s="158">
        <v>1</v>
      </c>
      <c r="J73" s="140">
        <f t="shared" si="12"/>
        <v>360</v>
      </c>
      <c r="K73" s="158">
        <f t="shared" si="13"/>
        <v>360</v>
      </c>
      <c r="L73" s="158">
        <v>1</v>
      </c>
      <c r="M73" s="140">
        <f t="shared" si="11"/>
        <v>360</v>
      </c>
      <c r="N73" s="164" t="s">
        <v>4532</v>
      </c>
    </row>
    <row r="74" spans="1:14" ht="27" customHeight="1" thickBot="1">
      <c r="A74" s="502"/>
      <c r="B74" s="131" t="s">
        <v>4536</v>
      </c>
      <c r="C74" s="499" t="s">
        <v>4523</v>
      </c>
      <c r="D74" s="500"/>
      <c r="E74" s="501"/>
      <c r="F74" s="137" t="s">
        <v>4529</v>
      </c>
      <c r="G74" s="138" t="s">
        <v>4530</v>
      </c>
      <c r="H74" s="136" t="s">
        <v>4138</v>
      </c>
      <c r="I74" s="158">
        <v>1</v>
      </c>
      <c r="J74" s="140">
        <f t="shared" si="12"/>
        <v>360</v>
      </c>
      <c r="K74" s="158">
        <f t="shared" si="13"/>
        <v>360</v>
      </c>
      <c r="L74" s="158">
        <v>1</v>
      </c>
      <c r="M74" s="140">
        <f t="shared" si="11"/>
        <v>360</v>
      </c>
      <c r="N74" s="164" t="s">
        <v>4532</v>
      </c>
    </row>
    <row r="75" spans="1:14" ht="27" customHeight="1" thickBot="1">
      <c r="A75" s="502"/>
      <c r="B75" s="131" t="s">
        <v>4537</v>
      </c>
      <c r="C75" s="499" t="s">
        <v>4524</v>
      </c>
      <c r="D75" s="500"/>
      <c r="E75" s="501"/>
      <c r="F75" s="137" t="s">
        <v>4529</v>
      </c>
      <c r="G75" s="138" t="s">
        <v>4530</v>
      </c>
      <c r="H75" s="136" t="s">
        <v>4138</v>
      </c>
      <c r="I75" s="158">
        <v>1</v>
      </c>
      <c r="J75" s="140">
        <f t="shared" si="12"/>
        <v>360</v>
      </c>
      <c r="K75" s="158">
        <f t="shared" si="13"/>
        <v>360</v>
      </c>
      <c r="L75" s="158">
        <v>1</v>
      </c>
      <c r="M75" s="140">
        <f t="shared" si="11"/>
        <v>360</v>
      </c>
      <c r="N75" s="164" t="s">
        <v>4532</v>
      </c>
    </row>
    <row r="76" spans="1:14" ht="27" customHeight="1" thickBot="1">
      <c r="A76" s="502"/>
      <c r="B76" s="131" t="s">
        <v>4538</v>
      </c>
      <c r="C76" s="499" t="s">
        <v>4525</v>
      </c>
      <c r="D76" s="500"/>
      <c r="E76" s="501"/>
      <c r="F76" s="137" t="s">
        <v>4529</v>
      </c>
      <c r="G76" s="138" t="s">
        <v>4530</v>
      </c>
      <c r="H76" s="136" t="s">
        <v>4138</v>
      </c>
      <c r="I76" s="158">
        <v>1</v>
      </c>
      <c r="J76" s="140">
        <f t="shared" si="12"/>
        <v>360</v>
      </c>
      <c r="K76" s="158">
        <f t="shared" si="13"/>
        <v>360</v>
      </c>
      <c r="L76" s="158">
        <v>1</v>
      </c>
      <c r="M76" s="140">
        <f t="shared" si="11"/>
        <v>360</v>
      </c>
      <c r="N76" s="164" t="s">
        <v>4532</v>
      </c>
    </row>
    <row r="77" spans="1:14" ht="27" customHeight="1" thickBot="1">
      <c r="A77" s="502"/>
      <c r="B77" s="131" t="s">
        <v>4539</v>
      </c>
      <c r="C77" s="499" t="s">
        <v>4526</v>
      </c>
      <c r="D77" s="500"/>
      <c r="E77" s="501"/>
      <c r="F77" s="137" t="s">
        <v>4529</v>
      </c>
      <c r="G77" s="138" t="s">
        <v>4530</v>
      </c>
      <c r="H77" s="136" t="s">
        <v>4138</v>
      </c>
      <c r="I77" s="158">
        <v>1</v>
      </c>
      <c r="J77" s="140">
        <f t="shared" si="12"/>
        <v>360</v>
      </c>
      <c r="K77" s="158">
        <f t="shared" si="13"/>
        <v>360</v>
      </c>
      <c r="L77" s="158">
        <v>1</v>
      </c>
      <c r="M77" s="140">
        <f t="shared" si="11"/>
        <v>360</v>
      </c>
      <c r="N77" s="164" t="s">
        <v>4532</v>
      </c>
    </row>
    <row r="78" spans="1:14" ht="27" customHeight="1" thickBot="1">
      <c r="A78" s="502"/>
      <c r="B78" s="131" t="s">
        <v>4540</v>
      </c>
      <c r="C78" s="499" t="s">
        <v>4527</v>
      </c>
      <c r="D78" s="500"/>
      <c r="E78" s="501"/>
      <c r="F78" s="137" t="s">
        <v>4529</v>
      </c>
      <c r="G78" s="138" t="s">
        <v>4530</v>
      </c>
      <c r="H78" s="136" t="s">
        <v>4138</v>
      </c>
      <c r="I78" s="158">
        <v>1</v>
      </c>
      <c r="J78" s="140">
        <f t="shared" si="12"/>
        <v>360</v>
      </c>
      <c r="K78" s="158">
        <f t="shared" si="13"/>
        <v>360</v>
      </c>
      <c r="L78" s="158">
        <v>1</v>
      </c>
      <c r="M78" s="140">
        <f t="shared" si="11"/>
        <v>360</v>
      </c>
      <c r="N78" s="164" t="s">
        <v>4532</v>
      </c>
    </row>
    <row r="79" spans="1:14" ht="16.2" thickBot="1">
      <c r="A79" s="502"/>
      <c r="B79" s="131" t="s">
        <v>4541</v>
      </c>
      <c r="C79" s="499" t="s">
        <v>4528</v>
      </c>
      <c r="D79" s="500"/>
      <c r="E79" s="501"/>
      <c r="F79" s="137" t="s">
        <v>4529</v>
      </c>
      <c r="G79" s="138" t="s">
        <v>4530</v>
      </c>
      <c r="H79" s="136" t="s">
        <v>4138</v>
      </c>
      <c r="I79" s="158">
        <v>1</v>
      </c>
      <c r="J79" s="140">
        <f t="shared" si="12"/>
        <v>360</v>
      </c>
      <c r="K79" s="158">
        <f t="shared" si="13"/>
        <v>360</v>
      </c>
      <c r="L79" s="158">
        <v>1</v>
      </c>
      <c r="M79" s="140">
        <f t="shared" ref="M79" si="14">J79*L79</f>
        <v>360</v>
      </c>
      <c r="N79" s="164" t="s">
        <v>4532</v>
      </c>
    </row>
  </sheetData>
  <autoFilter ref="A2:N2" xr:uid="{0B582028-DBAC-453C-B36A-34A7AC23F007}">
    <filterColumn colId="2" showButton="0"/>
    <filterColumn colId="3" showButton="0"/>
  </autoFilter>
  <mergeCells count="91">
    <mergeCell ref="C79:E79"/>
    <mergeCell ref="A71:A79"/>
    <mergeCell ref="C71:E71"/>
    <mergeCell ref="C72:E72"/>
    <mergeCell ref="C73:E73"/>
    <mergeCell ref="C74:E74"/>
    <mergeCell ref="C75:E75"/>
    <mergeCell ref="C76:E76"/>
    <mergeCell ref="C77:E77"/>
    <mergeCell ref="C78:E78"/>
    <mergeCell ref="C2:E2"/>
    <mergeCell ref="A3:A10"/>
    <mergeCell ref="C3:E3"/>
    <mergeCell ref="C4:E4"/>
    <mergeCell ref="C5:E5"/>
    <mergeCell ref="C6:E6"/>
    <mergeCell ref="C7:E7"/>
    <mergeCell ref="C8:E8"/>
    <mergeCell ref="C9:E9"/>
    <mergeCell ref="C10:E10"/>
    <mergeCell ref="A11:A16"/>
    <mergeCell ref="C11:E11"/>
    <mergeCell ref="C12:E12"/>
    <mergeCell ref="C13:E13"/>
    <mergeCell ref="C14:E14"/>
    <mergeCell ref="C15:E15"/>
    <mergeCell ref="C16:E16"/>
    <mergeCell ref="A21:A24"/>
    <mergeCell ref="C21:E21"/>
    <mergeCell ref="C22:E22"/>
    <mergeCell ref="C23:E23"/>
    <mergeCell ref="C24:E24"/>
    <mergeCell ref="A17:A20"/>
    <mergeCell ref="C17:E17"/>
    <mergeCell ref="C18:E18"/>
    <mergeCell ref="C19:E19"/>
    <mergeCell ref="C20:E20"/>
    <mergeCell ref="C36:E36"/>
    <mergeCell ref="C37:E37"/>
    <mergeCell ref="C38:E38"/>
    <mergeCell ref="C39:E39"/>
    <mergeCell ref="A25:A30"/>
    <mergeCell ref="C25:E25"/>
    <mergeCell ref="C26:E26"/>
    <mergeCell ref="C27:E27"/>
    <mergeCell ref="C28:E28"/>
    <mergeCell ref="C29:E29"/>
    <mergeCell ref="C30:E30"/>
    <mergeCell ref="C40:E40"/>
    <mergeCell ref="A41:A48"/>
    <mergeCell ref="C41:E41"/>
    <mergeCell ref="C42:E42"/>
    <mergeCell ref="C43:E43"/>
    <mergeCell ref="C44:E44"/>
    <mergeCell ref="C45:E45"/>
    <mergeCell ref="C46:E46"/>
    <mergeCell ref="C47:E47"/>
    <mergeCell ref="C48:E48"/>
    <mergeCell ref="A31:A40"/>
    <mergeCell ref="C31:E31"/>
    <mergeCell ref="C32:E32"/>
    <mergeCell ref="C33:E33"/>
    <mergeCell ref="C34:E34"/>
    <mergeCell ref="C35:E35"/>
    <mergeCell ref="C66:E66"/>
    <mergeCell ref="A49:A5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1:N1"/>
    <mergeCell ref="A67:A70"/>
    <mergeCell ref="C67:E67"/>
    <mergeCell ref="C68:E68"/>
    <mergeCell ref="C69:E69"/>
    <mergeCell ref="C70:E70"/>
    <mergeCell ref="A1:B1"/>
    <mergeCell ref="C58:E58"/>
    <mergeCell ref="A59:A66"/>
    <mergeCell ref="C59:E59"/>
    <mergeCell ref="C60:E60"/>
    <mergeCell ref="C61:E61"/>
    <mergeCell ref="C62:E62"/>
    <mergeCell ref="C63:E63"/>
    <mergeCell ref="C64:E64"/>
    <mergeCell ref="C65:E65"/>
  </mergeCells>
  <phoneticPr fontId="3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2536-F636-4136-AD03-0EF465A3FD66}">
  <sheetPr>
    <tabColor rgb="FFFFC000"/>
  </sheetPr>
  <dimension ref="A1:V2"/>
  <sheetViews>
    <sheetView workbookViewId="0">
      <selection activeCell="I2" sqref="I2"/>
    </sheetView>
  </sheetViews>
  <sheetFormatPr defaultRowHeight="13.8"/>
  <cols>
    <col min="3" max="3" width="17.109375" customWidth="1"/>
    <col min="4" max="4" width="15.44140625" customWidth="1"/>
  </cols>
  <sheetData>
    <row r="1" spans="1:22" ht="39.9" customHeight="1">
      <c r="A1" s="108" t="s">
        <v>4050</v>
      </c>
      <c r="B1" s="109" t="s">
        <v>4065</v>
      </c>
      <c r="C1" s="110" t="s">
        <v>4051</v>
      </c>
      <c r="D1" s="110" t="s">
        <v>4052</v>
      </c>
      <c r="E1" s="112" t="s">
        <v>4073</v>
      </c>
      <c r="F1" s="111" t="s">
        <v>4053</v>
      </c>
      <c r="G1" s="111" t="s">
        <v>4080</v>
      </c>
      <c r="H1" s="112" t="s">
        <v>4075</v>
      </c>
      <c r="I1" s="111" t="s">
        <v>4077</v>
      </c>
      <c r="J1" s="126" t="s">
        <v>4078</v>
      </c>
      <c r="K1" s="112" t="s">
        <v>4054</v>
      </c>
      <c r="L1" s="112" t="s">
        <v>4055</v>
      </c>
      <c r="M1" s="130" t="s">
        <v>2156</v>
      </c>
      <c r="N1" s="130" t="s">
        <v>4086</v>
      </c>
      <c r="O1" s="130" t="s">
        <v>4056</v>
      </c>
      <c r="P1" s="130" t="s">
        <v>4057</v>
      </c>
      <c r="Q1" s="130" t="s">
        <v>8</v>
      </c>
      <c r="R1" s="130" t="s">
        <v>4058</v>
      </c>
      <c r="S1" s="130" t="s">
        <v>4059</v>
      </c>
      <c r="T1" s="113" t="s">
        <v>4060</v>
      </c>
      <c r="U1" s="113" t="s">
        <v>4066</v>
      </c>
      <c r="V1" s="114" t="s">
        <v>4064</v>
      </c>
    </row>
    <row r="2" spans="1:22" ht="50.1" customHeight="1">
      <c r="A2" s="115" t="s">
        <v>4061</v>
      </c>
      <c r="B2" s="116" t="s">
        <v>4067</v>
      </c>
      <c r="C2" s="117">
        <v>45782</v>
      </c>
      <c r="D2" s="117">
        <v>45782</v>
      </c>
      <c r="E2" s="118" t="s">
        <v>4062</v>
      </c>
      <c r="F2" s="118" t="s">
        <v>4593</v>
      </c>
      <c r="G2" s="118" t="s">
        <v>4074</v>
      </c>
      <c r="H2" s="118" t="s">
        <v>4081</v>
      </c>
      <c r="I2" s="118" t="s">
        <v>4076</v>
      </c>
      <c r="J2" s="118" t="s">
        <v>4079</v>
      </c>
      <c r="K2" s="118"/>
      <c r="L2" s="119"/>
      <c r="M2" s="120"/>
      <c r="N2" s="120"/>
      <c r="O2" s="120"/>
      <c r="P2" s="121"/>
      <c r="Q2" s="120"/>
      <c r="R2" s="120"/>
      <c r="S2" s="120"/>
      <c r="T2" s="122" t="s">
        <v>4063</v>
      </c>
      <c r="U2" s="123"/>
      <c r="V2" s="124"/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BROFIX price list</vt:lpstr>
      <vt:lpstr>点击可导航-按箱起订</vt:lpstr>
      <vt:lpstr>BROFIX NanoSci</vt:lpstr>
      <vt:lpstr>BIOFIX细胞银行</vt:lpstr>
      <vt:lpstr>BIOFIX实验室过滤</vt:lpstr>
      <vt:lpstr>订货模板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flower zhou</cp:lastModifiedBy>
  <cp:lastPrinted>2024-11-26T01:42:00Z</cp:lastPrinted>
  <dcterms:created xsi:type="dcterms:W3CDTF">2015-06-05T18:19:00Z</dcterms:created>
  <dcterms:modified xsi:type="dcterms:W3CDTF">2026-03-23T13:42:07Z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AAFF514E194D4CD6A894E6125FE73637_13</vt:lpwstr>
  </property>
</Properties>
</file>